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michetti\Desktop\Carpeta Escritorio casa Ofi\F 1357\F 1359 2024\Definitivo 23.04.25\"/>
    </mc:Choice>
  </mc:AlternateContent>
  <workbookProtection workbookAlgorithmName="SHA-512" workbookHashValue="iYzIEh3SUo51pJ3aidsAAamO/vA2OZQQOXZnJDRrLNWjrYRKl9VAMJBAwk1m9Ckj934L0Xvy1GUe0A+Kc89KLA==" workbookSaltValue="q/xrK4U5tuKMaLMAfnFfWA==" workbookSpinCount="100000" lockStructure="1"/>
  <bookViews>
    <workbookView xWindow="0" yWindow="0" windowWidth="20490" windowHeight="6630" firstSheet="2" activeTab="3"/>
  </bookViews>
  <sheets>
    <sheet name="Sheet1" sheetId="11" state="hidden" r:id="rId1"/>
    <sheet name="TXT" sheetId="10" state="hidden" r:id="rId2"/>
    <sheet name="Instructivo" sheetId="13" r:id="rId3"/>
    <sheet name="F.1359" sheetId="5" r:id="rId4"/>
    <sheet name="F.1359 (Control TXT)" sheetId="8" r:id="rId5"/>
    <sheet name="Alicuotas" sheetId="15" state="hidden" r:id="rId6"/>
    <sheet name="TABLA" sheetId="14" state="hidden" r:id="rId7"/>
    <sheet name="Sheet2" sheetId="12" state="hidden" r:id="rId8"/>
    <sheet name="Nombre del Archivo" sheetId="9" state="hidden" r:id="rId9"/>
    <sheet name="Pendientes" sheetId="7" state="hidden" r:id="rId10"/>
  </sheets>
  <definedNames>
    <definedName name="_xlnm._FilterDatabase" localSheetId="3" hidden="1">F.1359!$A$3:$S$154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6" i="5" l="1"/>
  <c r="M116" i="5" s="1"/>
  <c r="N113" i="5"/>
  <c r="M113" i="5" s="1"/>
  <c r="M120" i="5"/>
  <c r="M110" i="5"/>
  <c r="M109" i="5"/>
  <c r="M98" i="5"/>
  <c r="M96" i="5"/>
  <c r="M92" i="5"/>
  <c r="M90" i="5"/>
  <c r="M87" i="5"/>
  <c r="M84" i="5"/>
  <c r="M83" i="5"/>
  <c r="M82" i="5"/>
  <c r="M81" i="5"/>
  <c r="L152" i="5"/>
  <c r="L151" i="5"/>
  <c r="L150" i="5"/>
  <c r="L149" i="5"/>
  <c r="L139" i="5"/>
  <c r="L138" i="5"/>
  <c r="L137" i="5"/>
  <c r="L136" i="5"/>
  <c r="L135" i="5"/>
  <c r="L134" i="5"/>
  <c r="L133" i="5"/>
  <c r="L132" i="5"/>
  <c r="L131" i="5"/>
  <c r="L130" i="5"/>
  <c r="L120" i="5"/>
  <c r="L119" i="5"/>
  <c r="L118" i="5"/>
  <c r="L116" i="5"/>
  <c r="L113" i="5"/>
  <c r="L110" i="5"/>
  <c r="L109"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63" i="5"/>
  <c r="L62" i="5"/>
  <c r="L61" i="5"/>
  <c r="L60" i="5"/>
  <c r="L59" i="5"/>
  <c r="L58" i="5"/>
  <c r="L57" i="5"/>
  <c r="L56" i="5"/>
  <c r="L55" i="5"/>
  <c r="L54" i="5"/>
  <c r="L53" i="5"/>
  <c r="L52" i="5"/>
  <c r="L51" i="5"/>
  <c r="L50" i="5"/>
  <c r="L49" i="5"/>
  <c r="L48" i="5"/>
  <c r="L40" i="5"/>
  <c r="L39" i="5"/>
  <c r="L38" i="5"/>
  <c r="L37" i="5"/>
  <c r="L36" i="5"/>
  <c r="L35" i="5"/>
  <c r="L34" i="5"/>
  <c r="L33" i="5"/>
  <c r="L32" i="5"/>
  <c r="L31" i="5"/>
  <c r="H117" i="5" l="1"/>
  <c r="L117" i="5" s="1"/>
  <c r="H121" i="5" l="1"/>
  <c r="L121" i="5" s="1"/>
  <c r="H153" i="5"/>
  <c r="L153" i="5" s="1"/>
  <c r="H102" i="5"/>
  <c r="L102" i="5" s="1"/>
  <c r="H41" i="5"/>
  <c r="L41" i="5" s="1"/>
  <c r="H147" i="5" l="1"/>
  <c r="L147" i="5" s="1"/>
  <c r="H140" i="5"/>
  <c r="L140" i="5" s="1"/>
  <c r="H64" i="5"/>
  <c r="L64" i="5" s="1"/>
  <c r="H65" i="5" l="1"/>
  <c r="L65" i="5" s="1"/>
  <c r="H154" i="5"/>
  <c r="L154" i="5" s="1"/>
  <c r="C147" i="5"/>
  <c r="C148" i="5" s="1"/>
  <c r="C149" i="5" s="1"/>
  <c r="C150" i="5" s="1"/>
  <c r="C151" i="5" s="1"/>
  <c r="C152" i="5" s="1"/>
  <c r="C153" i="5" s="1"/>
  <c r="C154" i="5" s="1"/>
  <c r="J107" i="5"/>
  <c r="H107" i="5"/>
  <c r="B12" i="15"/>
  <c r="B11" i="15"/>
  <c r="B10" i="15"/>
  <c r="B9" i="15"/>
  <c r="B8" i="15"/>
  <c r="B7" i="15"/>
  <c r="B6" i="15"/>
  <c r="B5" i="15"/>
  <c r="B4" i="15"/>
  <c r="B3" i="15"/>
  <c r="J153" i="5"/>
  <c r="I153" i="5" s="1"/>
  <c r="J152" i="5"/>
  <c r="I152" i="5" s="1"/>
  <c r="J151" i="5"/>
  <c r="I151" i="5" s="1"/>
  <c r="J150" i="5"/>
  <c r="I150" i="5" s="1"/>
  <c r="J149" i="5"/>
  <c r="I149" i="5" s="1"/>
  <c r="J140" i="5"/>
  <c r="I140" i="5" s="1"/>
  <c r="J139" i="5"/>
  <c r="I139" i="5" s="1"/>
  <c r="J138" i="5"/>
  <c r="I138" i="5" s="1"/>
  <c r="J137" i="5"/>
  <c r="I137" i="5" s="1"/>
  <c r="J136" i="5"/>
  <c r="I136" i="5" s="1"/>
  <c r="J135" i="5"/>
  <c r="I135" i="5" s="1"/>
  <c r="J134" i="5"/>
  <c r="I134" i="5" s="1"/>
  <c r="J133" i="5"/>
  <c r="I133" i="5" s="1"/>
  <c r="J132" i="5"/>
  <c r="I132" i="5" s="1"/>
  <c r="J131" i="5"/>
  <c r="I131" i="5" s="1"/>
  <c r="J130" i="5"/>
  <c r="I130" i="5" s="1"/>
  <c r="J128" i="5"/>
  <c r="J121" i="5"/>
  <c r="I121" i="5" s="1"/>
  <c r="J113" i="5"/>
  <c r="I113" i="5" s="1"/>
  <c r="J119" i="5"/>
  <c r="I119" i="5" s="1"/>
  <c r="J118" i="5"/>
  <c r="I118" i="5" s="1"/>
  <c r="J117" i="5"/>
  <c r="I117" i="5" s="1"/>
  <c r="J120" i="5"/>
  <c r="I120" i="5" s="1"/>
  <c r="J116" i="5"/>
  <c r="I116" i="5" s="1"/>
  <c r="J123" i="5"/>
  <c r="J122" i="5"/>
  <c r="J115" i="5"/>
  <c r="J114" i="5"/>
  <c r="J112" i="5"/>
  <c r="J111" i="5"/>
  <c r="J154" i="5" l="1"/>
  <c r="I154" i="5" s="1"/>
  <c r="J148" i="5"/>
  <c r="I148" i="5" s="1"/>
  <c r="C109" i="5"/>
  <c r="C110" i="5" s="1"/>
  <c r="C111" i="5" s="1"/>
  <c r="C112" i="5" s="1"/>
  <c r="C113" i="5" s="1"/>
  <c r="C114" i="5" s="1"/>
  <c r="C115" i="5" s="1"/>
  <c r="C116" i="5" s="1"/>
  <c r="C117" i="5" s="1"/>
  <c r="C118" i="5" s="1"/>
  <c r="C119" i="5" s="1"/>
  <c r="C120" i="5" s="1"/>
  <c r="C121" i="5" s="1"/>
  <c r="C122" i="5" s="1"/>
  <c r="C123" i="5" s="1"/>
  <c r="J102" i="5"/>
  <c r="I102" i="5" s="1"/>
  <c r="J101" i="5"/>
  <c r="I101" i="5" s="1"/>
  <c r="J100" i="5"/>
  <c r="I100" i="5" s="1"/>
  <c r="J99" i="5"/>
  <c r="I99" i="5" s="1"/>
  <c r="J98" i="5"/>
  <c r="I98" i="5" s="1"/>
  <c r="J97" i="5"/>
  <c r="I97" i="5" s="1"/>
  <c r="J96" i="5"/>
  <c r="I96" i="5" s="1"/>
  <c r="J95" i="5"/>
  <c r="I95" i="5" s="1"/>
  <c r="J94" i="5"/>
  <c r="I94" i="5" s="1"/>
  <c r="J93" i="5"/>
  <c r="I93" i="5" s="1"/>
  <c r="J92" i="5"/>
  <c r="I92" i="5" s="1"/>
  <c r="J91" i="5"/>
  <c r="I91" i="5" s="1"/>
  <c r="J90" i="5"/>
  <c r="I90" i="5" s="1"/>
  <c r="J89" i="5"/>
  <c r="I89" i="5" s="1"/>
  <c r="J88" i="5"/>
  <c r="I88" i="5" s="1"/>
  <c r="J87" i="5"/>
  <c r="I87" i="5" s="1"/>
  <c r="J86" i="5"/>
  <c r="I86" i="5" s="1"/>
  <c r="J85" i="5"/>
  <c r="I85" i="5" s="1"/>
  <c r="J84" i="5"/>
  <c r="I84" i="5" s="1"/>
  <c r="J83" i="5"/>
  <c r="I83" i="5" s="1"/>
  <c r="J82" i="5"/>
  <c r="I82" i="5" s="1"/>
  <c r="J81" i="5"/>
  <c r="I81" i="5" s="1"/>
  <c r="J80" i="5"/>
  <c r="I80" i="5" s="1"/>
  <c r="J79" i="5"/>
  <c r="I79" i="5" s="1"/>
  <c r="J78" i="5"/>
  <c r="I78" i="5" s="1"/>
  <c r="J77" i="5"/>
  <c r="I77" i="5" s="1"/>
  <c r="J76" i="5"/>
  <c r="I76" i="5" s="1"/>
  <c r="J75" i="5"/>
  <c r="I75" i="5" s="1"/>
  <c r="J74" i="5"/>
  <c r="I74" i="5" s="1"/>
  <c r="J73" i="5"/>
  <c r="I73" i="5" s="1"/>
  <c r="J46" i="5"/>
  <c r="J59" i="5"/>
  <c r="I59" i="5" s="1"/>
  <c r="J60" i="5"/>
  <c r="I60" i="5" s="1"/>
  <c r="J61" i="5"/>
  <c r="I61" i="5" s="1"/>
  <c r="J62" i="5"/>
  <c r="I62" i="5" s="1"/>
  <c r="J63" i="5"/>
  <c r="I63" i="5" s="1"/>
  <c r="J64" i="5"/>
  <c r="I64" i="5" s="1"/>
  <c r="J65" i="5"/>
  <c r="I65" i="5" s="1"/>
  <c r="J58" i="5"/>
  <c r="I58" i="5" s="1"/>
  <c r="J57" i="5"/>
  <c r="I57" i="5" s="1"/>
  <c r="J56" i="5"/>
  <c r="I56" i="5" s="1"/>
  <c r="J55" i="5"/>
  <c r="I55" i="5" s="1"/>
  <c r="J54" i="5"/>
  <c r="I54" i="5" s="1"/>
  <c r="J53" i="5"/>
  <c r="I53" i="5" s="1"/>
  <c r="J52" i="5"/>
  <c r="I52" i="5" s="1"/>
  <c r="J51" i="5"/>
  <c r="I51" i="5" s="1"/>
  <c r="J50" i="5"/>
  <c r="I50" i="5" s="1"/>
  <c r="J49" i="5"/>
  <c r="I49" i="5" s="1"/>
  <c r="J48" i="5"/>
  <c r="I48" i="5" s="1"/>
  <c r="H47" i="5"/>
  <c r="J47" i="5" s="1"/>
  <c r="I47" i="5" s="1"/>
  <c r="J41" i="5"/>
  <c r="I41" i="5" s="1"/>
  <c r="J40" i="5"/>
  <c r="I40" i="5" s="1"/>
  <c r="J39" i="5"/>
  <c r="I39" i="5" s="1"/>
  <c r="J38" i="5"/>
  <c r="I38" i="5" s="1"/>
  <c r="J37" i="5"/>
  <c r="I37" i="5" s="1"/>
  <c r="J36" i="5"/>
  <c r="I36" i="5" s="1"/>
  <c r="J22" i="5"/>
  <c r="J24" i="5"/>
  <c r="J23" i="5"/>
  <c r="J6" i="5"/>
  <c r="J5" i="5"/>
  <c r="B3" i="8" l="1"/>
  <c r="I46" i="5"/>
  <c r="C10" i="8"/>
  <c r="P154" i="5"/>
  <c r="J147" i="5"/>
  <c r="H146" i="5"/>
  <c r="J146" i="5" s="1"/>
  <c r="Q145" i="5"/>
  <c r="P145" i="5"/>
  <c r="I145" i="5"/>
  <c r="Q143" i="5"/>
  <c r="P143" i="5"/>
  <c r="Q142" i="5"/>
  <c r="P142" i="5"/>
  <c r="I12" i="5"/>
  <c r="J11" i="5"/>
  <c r="C14" i="8" l="1"/>
  <c r="D10" i="8"/>
  <c r="F10" i="8" s="1"/>
  <c r="B20" i="8"/>
  <c r="I146" i="5"/>
  <c r="P150" i="5"/>
  <c r="Q154" i="5"/>
  <c r="Q150" i="5"/>
  <c r="Q146" i="5"/>
  <c r="P151" i="5"/>
  <c r="Q151" i="5"/>
  <c r="P146" i="5"/>
  <c r="I128" i="5"/>
  <c r="I107" i="5"/>
  <c r="I70" i="5"/>
  <c r="I29" i="5"/>
  <c r="I24" i="5"/>
  <c r="I17" i="5"/>
  <c r="I4" i="5"/>
  <c r="I8" i="5"/>
  <c r="J7" i="5"/>
  <c r="I6" i="5"/>
  <c r="P5" i="5"/>
  <c r="P105" i="5"/>
  <c r="Q105" i="5"/>
  <c r="I10" i="5"/>
  <c r="I9" i="5"/>
  <c r="J31" i="5"/>
  <c r="P31" i="5" s="1"/>
  <c r="Q23" i="5"/>
  <c r="Q22" i="5"/>
  <c r="J21" i="5"/>
  <c r="Q21" i="5" s="1"/>
  <c r="J20" i="5"/>
  <c r="I20" i="5" s="1"/>
  <c r="J19" i="5"/>
  <c r="P19" i="5" s="1"/>
  <c r="J18" i="5"/>
  <c r="I11" i="5"/>
  <c r="P4" i="5"/>
  <c r="P78" i="5"/>
  <c r="P17" i="5"/>
  <c r="P15" i="5"/>
  <c r="P139" i="5"/>
  <c r="P128" i="5"/>
  <c r="P126" i="5"/>
  <c r="P125" i="5"/>
  <c r="P119" i="5"/>
  <c r="P118" i="5"/>
  <c r="P117" i="5"/>
  <c r="P107" i="5"/>
  <c r="P104" i="5"/>
  <c r="P93" i="5"/>
  <c r="P70" i="5"/>
  <c r="P68" i="5"/>
  <c r="P67" i="5"/>
  <c r="P29" i="5"/>
  <c r="P27" i="5"/>
  <c r="P26" i="5"/>
  <c r="P24" i="5"/>
  <c r="P14" i="5"/>
  <c r="P12" i="5"/>
  <c r="P10" i="5"/>
  <c r="P9" i="5"/>
  <c r="P8" i="5"/>
  <c r="A5" i="12"/>
  <c r="A4" i="12"/>
  <c r="A3" i="12"/>
  <c r="A1" i="12"/>
  <c r="Q128" i="5"/>
  <c r="P121" i="5"/>
  <c r="P113" i="5"/>
  <c r="H129" i="5"/>
  <c r="J129" i="5" s="1"/>
  <c r="H108" i="5"/>
  <c r="J108" i="5" s="1"/>
  <c r="H71" i="5"/>
  <c r="J71" i="5" s="1"/>
  <c r="H30" i="5"/>
  <c r="Q14" i="5"/>
  <c r="Q139" i="5"/>
  <c r="Q126" i="5"/>
  <c r="Q125" i="5"/>
  <c r="Q119" i="5"/>
  <c r="Q118" i="5"/>
  <c r="Q117" i="5"/>
  <c r="Q107" i="5"/>
  <c r="Q104" i="5"/>
  <c r="Q93" i="5"/>
  <c r="Q70" i="5"/>
  <c r="Q68" i="5"/>
  <c r="Q67" i="5"/>
  <c r="Q29" i="5"/>
  <c r="Q27" i="5"/>
  <c r="Q26" i="5"/>
  <c r="Q24" i="5"/>
  <c r="Q17" i="5"/>
  <c r="Q15" i="5"/>
  <c r="Q4" i="5"/>
  <c r="Q9" i="5"/>
  <c r="Q10" i="5"/>
  <c r="Q12" i="5"/>
  <c r="Q140" i="5"/>
  <c r="Q138" i="5"/>
  <c r="Q137" i="5"/>
  <c r="Q136" i="5"/>
  <c r="Q133" i="5"/>
  <c r="Q132" i="5"/>
  <c r="J109" i="5"/>
  <c r="Q109" i="5" s="1"/>
  <c r="Q102" i="5"/>
  <c r="Q101" i="5"/>
  <c r="Q100" i="5"/>
  <c r="Q99" i="5"/>
  <c r="Q98" i="5"/>
  <c r="Q97" i="5"/>
  <c r="Q94" i="5"/>
  <c r="Q92" i="5"/>
  <c r="Q91" i="5"/>
  <c r="Q90" i="5"/>
  <c r="Q89" i="5"/>
  <c r="Q88" i="5"/>
  <c r="Q87" i="5"/>
  <c r="Q86" i="5"/>
  <c r="Q85" i="5"/>
  <c r="Q84" i="5"/>
  <c r="Q83" i="5"/>
  <c r="Q82" i="5"/>
  <c r="Q81" i="5"/>
  <c r="Q80" i="5"/>
  <c r="Q79" i="5"/>
  <c r="Q77" i="5"/>
  <c r="P76" i="5"/>
  <c r="Q75" i="5"/>
  <c r="Q74" i="5"/>
  <c r="Q73" i="5"/>
  <c r="J72" i="5"/>
  <c r="P72" i="5" s="1"/>
  <c r="J35" i="5"/>
  <c r="I35" i="5" s="1"/>
  <c r="J34" i="5"/>
  <c r="Q34" i="5" s="1"/>
  <c r="J33" i="5"/>
  <c r="Q33" i="5" s="1"/>
  <c r="J32" i="5"/>
  <c r="P32" i="5" s="1"/>
  <c r="F11" i="11"/>
  <c r="D14" i="11"/>
  <c r="E10" i="11"/>
  <c r="F10" i="11" s="1"/>
  <c r="E13" i="11"/>
  <c r="F13" i="11" s="1"/>
  <c r="E12" i="11"/>
  <c r="F12" i="11" s="1"/>
  <c r="E8" i="11"/>
  <c r="F8" i="11" s="1"/>
  <c r="B7" i="11"/>
  <c r="B5" i="11"/>
  <c r="C6" i="11"/>
  <c r="C7" i="11"/>
  <c r="P7" i="5" l="1"/>
  <c r="C11" i="8"/>
  <c r="P129" i="5"/>
  <c r="C13" i="8"/>
  <c r="I18" i="5"/>
  <c r="C8" i="8"/>
  <c r="D14" i="8"/>
  <c r="F14" i="8" s="1"/>
  <c r="B24" i="8"/>
  <c r="Q123" i="5"/>
  <c r="I123" i="5"/>
  <c r="Q122" i="5"/>
  <c r="I122" i="5"/>
  <c r="Q114" i="5"/>
  <c r="I114" i="5"/>
  <c r="Q112" i="5"/>
  <c r="I112" i="5"/>
  <c r="Q111" i="5"/>
  <c r="I111" i="5"/>
  <c r="P108" i="5"/>
  <c r="J30" i="5"/>
  <c r="Q134" i="5"/>
  <c r="P71" i="5"/>
  <c r="Q135" i="5"/>
  <c r="I23" i="5"/>
  <c r="I71" i="5"/>
  <c r="I108" i="5"/>
  <c r="I129" i="5"/>
  <c r="P11" i="5"/>
  <c r="I19" i="5"/>
  <c r="P18" i="5"/>
  <c r="I21" i="5"/>
  <c r="I22" i="5"/>
  <c r="P22" i="5"/>
  <c r="P20" i="5"/>
  <c r="P6" i="5"/>
  <c r="I33" i="5"/>
  <c r="I72" i="5"/>
  <c r="I7" i="5"/>
  <c r="I31" i="5"/>
  <c r="I32" i="5"/>
  <c r="I34" i="5"/>
  <c r="I109" i="5"/>
  <c r="I5" i="5"/>
  <c r="Q5" i="5"/>
  <c r="P23" i="5"/>
  <c r="P21" i="5"/>
  <c r="Q11" i="5"/>
  <c r="Q7" i="5"/>
  <c r="P123" i="5"/>
  <c r="P101" i="5"/>
  <c r="P94" i="5"/>
  <c r="P114" i="5"/>
  <c r="P132" i="5"/>
  <c r="P133" i="5"/>
  <c r="P34" i="5"/>
  <c r="P136" i="5"/>
  <c r="P137" i="5"/>
  <c r="P138" i="5"/>
  <c r="P92" i="5"/>
  <c r="P111" i="5"/>
  <c r="P35" i="5"/>
  <c r="P102" i="5"/>
  <c r="P77" i="5"/>
  <c r="P79" i="5"/>
  <c r="P80" i="5"/>
  <c r="P81" i="5"/>
  <c r="P89" i="5"/>
  <c r="P90" i="5"/>
  <c r="P140" i="5"/>
  <c r="P91" i="5"/>
  <c r="P112" i="5"/>
  <c r="Q78" i="5"/>
  <c r="P82" i="5"/>
  <c r="P83" i="5"/>
  <c r="P84" i="5"/>
  <c r="P73" i="5"/>
  <c r="P85" i="5"/>
  <c r="P97" i="5"/>
  <c r="P74" i="5"/>
  <c r="P86" i="5"/>
  <c r="P98" i="5"/>
  <c r="P75" i="5"/>
  <c r="P87" i="5"/>
  <c r="P99" i="5"/>
  <c r="P109" i="5"/>
  <c r="P33" i="5"/>
  <c r="P88" i="5"/>
  <c r="P100" i="5"/>
  <c r="P122" i="5"/>
  <c r="I115" i="5"/>
  <c r="A2" i="12"/>
  <c r="A6" i="12" s="1"/>
  <c r="B6" i="12" s="1"/>
  <c r="Q18" i="5"/>
  <c r="Q108" i="5"/>
  <c r="Q8" i="5"/>
  <c r="Q19" i="5"/>
  <c r="Q20" i="5"/>
  <c r="Q35" i="5"/>
  <c r="Q71" i="5"/>
  <c r="Q32" i="5"/>
  <c r="Q6" i="5"/>
  <c r="Q72" i="5"/>
  <c r="Q76" i="5"/>
  <c r="Q129" i="5"/>
  <c r="Q31" i="5"/>
  <c r="G12" i="11"/>
  <c r="G13" i="11"/>
  <c r="D8" i="8" l="1"/>
  <c r="B18" i="8"/>
  <c r="D11" i="8"/>
  <c r="F11" i="8" s="1"/>
  <c r="B21" i="8"/>
  <c r="P30" i="5"/>
  <c r="C9" i="8"/>
  <c r="D13" i="8"/>
  <c r="F13" i="8" s="1"/>
  <c r="B23" i="8"/>
  <c r="I30" i="5"/>
  <c r="Q30" i="5"/>
  <c r="P135" i="5"/>
  <c r="P134" i="5"/>
  <c r="Q96" i="5"/>
  <c r="P96" i="5"/>
  <c r="Q95" i="5"/>
  <c r="P95" i="5"/>
  <c r="Q115" i="5"/>
  <c r="P115" i="5"/>
  <c r="C7" i="8"/>
  <c r="B17" i="8" s="1"/>
  <c r="D9" i="8" l="1"/>
  <c r="F9" i="8" s="1"/>
  <c r="B19" i="8"/>
  <c r="D7" i="8"/>
  <c r="F7" i="8" s="1"/>
  <c r="Q120" i="5"/>
  <c r="P120" i="5"/>
  <c r="A1" i="10"/>
  <c r="E5" i="9"/>
  <c r="A7" i="9"/>
  <c r="Q121" i="5"/>
  <c r="Q113" i="5"/>
  <c r="A2" i="10" l="1"/>
  <c r="F8" i="8"/>
  <c r="A3" i="10" l="1"/>
  <c r="A4" i="10" l="1"/>
  <c r="J110" i="5"/>
  <c r="C12" i="8" s="1"/>
  <c r="B22" i="8" l="1"/>
  <c r="D12" i="8"/>
  <c r="F12" i="8" s="1"/>
  <c r="P110" i="5"/>
  <c r="I110" i="5"/>
  <c r="P116" i="5"/>
  <c r="Q110" i="5"/>
  <c r="Q116" i="5"/>
  <c r="A5" i="10" l="1"/>
  <c r="P147" i="5" l="1"/>
  <c r="Q147" i="5"/>
  <c r="I147" i="5"/>
  <c r="Q130" i="5"/>
  <c r="P130" i="5"/>
  <c r="Q131" i="5"/>
  <c r="P131" i="5"/>
  <c r="A6" i="10" l="1"/>
  <c r="Q148" i="5"/>
  <c r="P148" i="5"/>
  <c r="Q149" i="5"/>
  <c r="P149" i="5"/>
  <c r="Q153" i="5" l="1"/>
  <c r="P153" i="5"/>
  <c r="Q152" i="5"/>
  <c r="P152" i="5"/>
</calcChain>
</file>

<file path=xl/sharedStrings.xml><?xml version="1.0" encoding="utf-8"?>
<sst xmlns="http://schemas.openxmlformats.org/spreadsheetml/2006/main" count="665" uniqueCount="268">
  <si>
    <t xml:space="preserve"> Campo</t>
  </si>
  <si>
    <t>Posición</t>
  </si>
  <si>
    <t>Descripción</t>
  </si>
  <si>
    <t>Obligatorio</t>
  </si>
  <si>
    <t>Tipo</t>
  </si>
  <si>
    <t>Longitud</t>
  </si>
  <si>
    <t>TIPO DE REGISTRO</t>
  </si>
  <si>
    <t>CUIT AGENTE DE RETENCION</t>
  </si>
  <si>
    <t>PERIODO INFORMADO</t>
  </si>
  <si>
    <t>SECUENCIA</t>
  </si>
  <si>
    <t>CODIGO DE CONCEPTO</t>
  </si>
  <si>
    <t>NUMERO DE FORMULARIO</t>
  </si>
  <si>
    <t xml:space="preserve">Sí </t>
  </si>
  <si>
    <t>01</t>
  </si>
  <si>
    <t>CABECERA ENCRIPTADA</t>
  </si>
  <si>
    <t>Registro N° 1</t>
  </si>
  <si>
    <t>Registro N° 2</t>
  </si>
  <si>
    <t>DATOS DEL TRABAJADOR</t>
  </si>
  <si>
    <t>Control</t>
  </si>
  <si>
    <t>Registro N° 3</t>
  </si>
  <si>
    <t xml:space="preserve">Valor fijo (0103) </t>
  </si>
  <si>
    <t>0103</t>
  </si>
  <si>
    <t>215</t>
  </si>
  <si>
    <t>1357</t>
  </si>
  <si>
    <t>00800</t>
  </si>
  <si>
    <t>Registro N° 4</t>
  </si>
  <si>
    <t>Registro N° 5</t>
  </si>
  <si>
    <t>Registro N° 6</t>
  </si>
  <si>
    <t>CUIL</t>
  </si>
  <si>
    <t>PERIODO TRABAJADO DESDE</t>
  </si>
  <si>
    <t>PERIODO TRABAJADO HASTA</t>
  </si>
  <si>
    <t>MESES</t>
  </si>
  <si>
    <t>BENEFICIO</t>
  </si>
  <si>
    <t>Valor fijo (02)</t>
  </si>
  <si>
    <t>CUIT</t>
  </si>
  <si>
    <t xml:space="preserve">TIPO DE REGISTRO </t>
  </si>
  <si>
    <t>CUOTAS MÉDICO ASISTENCIALES</t>
  </si>
  <si>
    <t>PRIMAS DE SEGURO PARA EL CASO DE MUERTE</t>
  </si>
  <si>
    <t>ADQUISICIÓN DE CUOTAPARTES DE FCI CON FINES DE RETIRO</t>
  </si>
  <si>
    <t>GASTOS DE SEPELIO</t>
  </si>
  <si>
    <t>INTERESES CRÉDITOS HIPOTECARIOS</t>
  </si>
  <si>
    <t>TOTAL DEDUCCIONES GENERALES</t>
  </si>
  <si>
    <t>GANANCIA NO IMPONIBLE</t>
  </si>
  <si>
    <t>DEDUCCIÓN ESPECÍFICA</t>
  </si>
  <si>
    <t>HIJOS / HIJASTROS ($)</t>
  </si>
  <si>
    <t>TOTAL DE CARGAS DE FAMILIA</t>
  </si>
  <si>
    <t>REMUNERACION SUJETA A IMPUESTO</t>
  </si>
  <si>
    <t>HIJOS / HIJASTROS INCAPACITADOS PARA EL TRABAJO ($)</t>
  </si>
  <si>
    <t>IMPUESTO DETERMINADO</t>
  </si>
  <si>
    <t>IMPUESTO RETENIDO</t>
  </si>
  <si>
    <t>Valor fijo (03)</t>
  </si>
  <si>
    <t>TOTAL REMUNERACIONES</t>
  </si>
  <si>
    <t>02</t>
  </si>
  <si>
    <t>0</t>
  </si>
  <si>
    <t>03</t>
  </si>
  <si>
    <t>04</t>
  </si>
  <si>
    <t>05</t>
  </si>
  <si>
    <t>Control Longitud</t>
  </si>
  <si>
    <t>Topes Maximos Legales</t>
  </si>
  <si>
    <t>Control &gt; o = 0</t>
  </si>
  <si>
    <t>Control Tope</t>
  </si>
  <si>
    <t>00</t>
  </si>
  <si>
    <t>000000000000000</t>
  </si>
  <si>
    <t>06</t>
  </si>
  <si>
    <t>Ejemplo (CPCECABA)</t>
  </si>
  <si>
    <t>Control (CPCECABA)</t>
  </si>
  <si>
    <t>Pendientes</t>
  </si>
  <si>
    <t>1) Bloquear los grises (valor fijo o lista)</t>
  </si>
  <si>
    <t>CODIGO DE IMPUESTO</t>
  </si>
  <si>
    <t>TIPO DE PRESENTACION</t>
  </si>
  <si>
    <t>VERSION DEL SISTEMA</t>
  </si>
  <si>
    <t>2) En posición respetar [1 , 2]</t>
  </si>
  <si>
    <t>4) ver de agregar los comentarios de AFIP</t>
  </si>
  <si>
    <t xml:space="preserve">Valor fijo (01) </t>
  </si>
  <si>
    <t>3) Ver tabla 5 a 9</t>
  </si>
  <si>
    <t xml:space="preserve">Formato del Nombre del archivo: </t>
  </si>
  <si>
    <t xml:space="preserve">F(\d{4})\.CUIT\.(\d{11})\.período\.\d{8}\secuencia{4}\.(txt|ZIP|GZ) Ejemplo Nombre del archivo: </t>
  </si>
  <si>
    <t xml:space="preserve">F1357.&lt;CUIT&gt;.&lt;PERIODO&gt;.&lt;SECUENCIA&gt;.txt F1357.30999999995.20230000.0000.txt </t>
  </si>
  <si>
    <t xml:space="preserve">F1357.30999999995.20230000.0000.txt </t>
  </si>
  <si>
    <t>F1357.30580426944.20231200.0000</t>
  </si>
  <si>
    <t>5) Confirmar Nombre del Archivo</t>
  </si>
  <si>
    <t>Registro</t>
  </si>
  <si>
    <t>000000009221100</t>
  </si>
  <si>
    <t>000000235984139</t>
  </si>
  <si>
    <t>2</t>
  </si>
  <si>
    <t>08</t>
  </si>
  <si>
    <t>000000009038634</t>
  </si>
  <si>
    <t>000000008509545</t>
  </si>
  <si>
    <t>000000031521304</t>
  </si>
  <si>
    <t>000000007920867</t>
  </si>
  <si>
    <t>000000001520000</t>
  </si>
  <si>
    <t>000000002438420</t>
  </si>
  <si>
    <t>000000016767840</t>
  </si>
  <si>
    <t>000000080485632</t>
  </si>
  <si>
    <t>000000098755172</t>
  </si>
  <si>
    <t>000000023451866</t>
  </si>
  <si>
    <t>92211,33</t>
  </si>
  <si>
    <t>92211.33</t>
  </si>
  <si>
    <t>+A8</t>
  </si>
  <si>
    <t>000000005389209</t>
  </si>
  <si>
    <t>Nombre del Archivo:</t>
  </si>
  <si>
    <t>Control de Integridad.</t>
  </si>
  <si>
    <t>Pegar en TXT:</t>
  </si>
  <si>
    <t>COMPLETAR</t>
  </si>
  <si>
    <t>1</t>
  </si>
  <si>
    <t>Formulas Completar</t>
  </si>
  <si>
    <t>000000010774180</t>
  </si>
  <si>
    <t>00000000059563980</t>
  </si>
  <si>
    <t>000000104434266</t>
  </si>
  <si>
    <t>Comentarios (Area Tributaria)</t>
  </si>
  <si>
    <t xml:space="preserve">Numérico (00 = Original / Rectificativas en forma secuencial 01, etc.) </t>
  </si>
  <si>
    <t>DESCRIPCIÓN</t>
  </si>
  <si>
    <t>TIPO</t>
  </si>
  <si>
    <t>CUIT - Completar CUIT del Agente de Retención (Sin Guión)</t>
  </si>
  <si>
    <t>CUIL - debe corresponder a una persona humana (CUIL sin guión)</t>
  </si>
  <si>
    <t>Numérico - (Formato = AAAAMMDD)
Debe estar dentro del año informado en el Registro 1 – Campo «Período Informado»</t>
  </si>
  <si>
    <t>Numérico - (Formato = 00)
No debe ser 0  ni superior a 12</t>
  </si>
  <si>
    <r>
      <t>MARCA - Numérico -</t>
    </r>
    <r>
      <rPr>
        <b/>
        <sz val="11"/>
        <rFont val="Calibri"/>
        <family val="2"/>
        <scheme val="minor"/>
      </rPr>
      <t>( 1 = Sí / 0 = No)</t>
    </r>
  </si>
  <si>
    <t>Numérico (Deben ser cero o positivos)</t>
  </si>
  <si>
    <t>Información para TXT</t>
  </si>
  <si>
    <t>1-ANUAL</t>
  </si>
  <si>
    <t>2-FINAL</t>
  </si>
  <si>
    <t>3-INFORMATIVA</t>
  </si>
  <si>
    <t>4-ANUAL → DISTRACTO ENE - MAR</t>
  </si>
  <si>
    <t xml:space="preserve">Numérico  (Formato presentación Anual = AAAA00 / Restode presentaciones
=AAAAMM) </t>
  </si>
  <si>
    <t>1-SIN BENEFICIO</t>
  </si>
  <si>
    <t>No</t>
  </si>
  <si>
    <t>Sí</t>
  </si>
  <si>
    <t>El envío deberá realizarse mediante una de las siguientes opciones:
 • Transferencia electrónica de datos mediante el servicio denominado «Presentación de DDJJ y Pagos» a través del sitio ≪web≫ institucional (http://www.afip.gob.ar), ingresando con clave fiscal con nivel de seguridad 2 como mínimo.
 • Intercambio de información mediante ≪webservice≫ denominado «Presentación de DDJJ - perfil contribuyente».</t>
  </si>
  <si>
    <r>
      <t>La declaración jurada rectificativa de un mismo «TIPO DE PRESENTACIÓN » reemplaza en su totalidad a la presentación anterior.   Por lo tanto,</t>
    </r>
    <r>
      <rPr>
        <b/>
        <sz val="11"/>
        <color theme="1"/>
        <rFont val="Calibri"/>
        <family val="2"/>
        <scheme val="minor"/>
      </rPr>
      <t xml:space="preserve"> NO SE DEBEN PRESENTAR DECLARACIONES JURADAS  RECTIFICATIVAS POR  «NOVEDAD</t>
    </r>
    <r>
      <rPr>
        <sz val="11"/>
        <color theme="1"/>
        <rFont val="Calibri"/>
        <family val="2"/>
        <scheme val="minor"/>
      </rPr>
      <t>».  Las rectificativas deben ser totales.</t>
    </r>
  </si>
  <si>
    <t>Se debe completar sólo la columna H  -COMPLETAR -
Tener en cuenta que:
Los campos en blanco son para completar.
Los campos en celeste tienen una grilla con opciones.
Los campos en gris están bloqueados para la carga, ya que contienen fórmulas.</t>
  </si>
  <si>
    <t>Registro N° 7</t>
  </si>
  <si>
    <t xml:space="preserve"> Valor fijo (07) </t>
  </si>
  <si>
    <t>07</t>
  </si>
  <si>
    <t xml:space="preserve">Valor fijo (593) </t>
  </si>
  <si>
    <t>593</t>
  </si>
  <si>
    <t>Valor fijo (1359)</t>
  </si>
  <si>
    <t>1359</t>
  </si>
  <si>
    <t xml:space="preserve">Valor fijo (00100) </t>
  </si>
  <si>
    <t>00100</t>
  </si>
  <si>
    <t>¿El trabajador percibe sus remuneraciones en concepto de "Personal de Pozo" bajo el CCT 396/2004 correspondiente al personal petroleros? (Ley 26.176 - Art. 1°)</t>
  </si>
  <si>
    <t>¿El trabajador percibe sus retribuciones por medio de la Asociación Argentina de Actores en calidad de actor? (RG 2442/08)</t>
  </si>
  <si>
    <t>2-J/P/R</t>
  </si>
  <si>
    <t>REMUNERACIONES GRAVADAS</t>
  </si>
  <si>
    <t>REMUNERACIÓN BRUTA</t>
  </si>
  <si>
    <t>RETRIBUCIONES NO HABITUALES</t>
  </si>
  <si>
    <t>SAC PRIMERA CUOTA</t>
  </si>
  <si>
    <t>SAC SEGUNDA CUOTA</t>
  </si>
  <si>
    <t>OTROS EMPLEOS - REMUNERACIÓN BRUTA</t>
  </si>
  <si>
    <t>OTROS EMPLEOS - REMUNERACIÓN NO HABITUALES</t>
  </si>
  <si>
    <t>OTROS EMPLEOS - SAC PRIMERA CUOTA</t>
  </si>
  <si>
    <t>OTROS EMPLEOS - SAC SEGUNDA CUOTA</t>
  </si>
  <si>
    <t>AJUSTES DE PERÍODOS ANTERIORES SOBRE REMUNERACIONES GRAVADAS</t>
  </si>
  <si>
    <t>OTROS EMPLEOS - AJUSTES DE PERÍODOS ANTERIORES SOBRE REMUNERACIONES GRAVADAS</t>
  </si>
  <si>
    <t>TOTAL REMUNERACIÓN GRAVADA</t>
  </si>
  <si>
    <t>REMUNERACIONES EXENTAS O NO ALCANZADAS</t>
  </si>
  <si>
    <t>ASIGNACIONES FAMILIARES</t>
  </si>
  <si>
    <t>INTERESES POR PRÉSTAMOS AL EMPLEADOR</t>
  </si>
  <si>
    <t>INDEMNIZACIONES ESTABLECIDAS EN LOS INC. C), D) Y E) DEL APARTADO "A" - ANEXO II DE LA RG 4003/2017</t>
  </si>
  <si>
    <t>REMUNERACIONES BAJO EL ART. 1° DE LA LEY N° 19.640 "TERRITORIO NACIONAL DE TIERRA DEL FUEGO A.I.A.S."</t>
  </si>
  <si>
    <t>REMUNERACIONES BAJO EL CCT 396/2204 "PETROLEROS → PERSONAL DE POZO" - ART. 1° LEY N° 26.176</t>
  </si>
  <si>
    <t>CURSOS Y SEMINARIOS ESTABLECIDOS EN EL INC. O) DEL APARTADO "A" - ANEXO II DE LA RG 4003/2017</t>
  </si>
  <si>
    <t>INDUMENTARIA Y EQUIPAMIENTO PROVISTOS POR EL EMPLEADOR</t>
  </si>
  <si>
    <t>AJUSTES DE PERÍODOS ANTERIORES SOBRE REMUNERACIONES EXENTAS O NO ALCANZADAS</t>
  </si>
  <si>
    <t>OTROS EMPLEOS → ASIGNACIONES FAMILIARES</t>
  </si>
  <si>
    <t>OTROS EMPLEOS → INTERESES POR PRÉSTAMOS AL EMPLEADOR</t>
  </si>
  <si>
    <t>OTROS EMPLEOS → INDEMNIZACIONES ESTABLECIDAS EN LOS INC. C), D) Y E) DEL APARTADO "A" - ANEXO II DE LA RG 4003/2017</t>
  </si>
  <si>
    <t>OTROS EMPLEOS → REMUNERACIONES BAJO EL ART. 1° DE LA LEY N° 19.640 "TERRITORIO NACIONAL DE TIERRA DEL FUEGO A.I.A.S."</t>
  </si>
  <si>
    <t>OTROS EMPLEOS → REMUNERACIONES BAJO EL CCT 396/2204 "PETROLEROS → PERSONAL DE POZO" - ART. 1° LEY N° 26.176</t>
  </si>
  <si>
    <t>OTROS EMPLEOS → CURSOS Y SEMINARIOS ESTABLECIDOS EN EL INC. O) DEL APARTADO "A" - ANEXO II DE LA RG 4003/2017</t>
  </si>
  <si>
    <t>OTROS EMPLEOS → INDUMENTARIA Y EQUIPAMIENTO PROVISTOS POR EL EMPLEADOR</t>
  </si>
  <si>
    <t>OTROS EMPLEOS → AJUSTES DE PERÍODOS ANTERIORES SOBRE REMUNERACIONES EXENTAS O NO ALCANZADAS</t>
  </si>
  <si>
    <t>TOTAL REMUNERACIÓN NO GRAVADA / NO ALCANZADA / EXENTA</t>
  </si>
  <si>
    <t>Valor fijo (04)</t>
  </si>
  <si>
    <t>DEDUCCIONES GENERALES</t>
  </si>
  <si>
    <t>APORTES PARA FONDOS DE JUBILACIONES, RETIROS, PENSIONES O SUBSIDIOS – ANSES</t>
  </si>
  <si>
    <t>OTROS EMPLEOS - APORTES PARA FONDOS DE JUBILACIONES, RETIROS, PENSIONES O SUBSIDIOS – ANSES</t>
  </si>
  <si>
    <t>APORTES PARA FONDOS DE JUBILACIONES, RETIROS, PENSIONES O SUBSIDIOS - CAJAS PREVISIONALES PROVINCIALES, MUNICIPALES O PARA PROFESIONALES</t>
  </si>
  <si>
    <t>OTROS EMPLEOS - APORTES PARA FONDOS DE JUBILACIONES, RETIROS, PENSIONES O SUBSIDIOS - CAJAS PREVISIONALES PROVINCIALES, MUNICIPALES O PARA PROFESIONALES</t>
  </si>
  <si>
    <t>APORTES A OBRAS SOCIALES</t>
  </si>
  <si>
    <t>OTROS EMPLEOS - APORTES A OBRAS SOCIALES</t>
  </si>
  <si>
    <t>CUOTAS SINDICALES</t>
  </si>
  <si>
    <t>OTROS EMPLEOS - CUOTAS SINDICALES</t>
  </si>
  <si>
    <t>SEGURO DE MUERTE/MIXTOS SUJETOS AL CONTROL DE LA SSN</t>
  </si>
  <si>
    <t>AMORTIZACIÓN IMPOSITIVA E INTERESES POR ADQUISICIÓN DE RODADOS PARA CORREDORES Y VIAJANTES DE COMERCIO</t>
  </si>
  <si>
    <t>DONACIONES A FISCOS NAC./PROV./MUN./INST. ART. 26 INC E) Y F) LIG</t>
  </si>
  <si>
    <t>ALQUILERES DE INMUEBLES DESTINADOS A CASA-HABITACIÓN PARA INQUILINOS NO PROPIETARIOS - ART. 85 INC. H) - 40%</t>
  </si>
  <si>
    <t>DESCUENTOS OBLIGATORIOS POR LEY NACIONAL, PROVINCIAL O MUNICIPAL</t>
  </si>
  <si>
    <t>HONORARIOS POR SERVICIOS DE ASISTENCIA SANITARIA, MÉDICA Y PARAMÉDICA</t>
  </si>
  <si>
    <t>APORTES AL CAP. SOC./FONDO RIESGO DE SOCIOS PROTECTORES DE SGR</t>
  </si>
  <si>
    <t>EMPLEADOS DEL SERVICIO DOMÉSTICO</t>
  </si>
  <si>
    <t>CAJAS COMPLEMENTARIAS DE PREVISIÓN</t>
  </si>
  <si>
    <t>FONDOS COMPENSADORES DE PREVISIÓN</t>
  </si>
  <si>
    <t>OTROS APORTES PARA FONDOS DE JUBILACIONES, RETIROS, PENSIONES O SUBSIDIOS - INCLUIDO ANSES AUTÓNOMOS</t>
  </si>
  <si>
    <t>SEGUROS DE RETIRO PRIVADOS -SUJETOS AL CONTROL DE LA SSN</t>
  </si>
  <si>
    <t>INDUMENTARIA/ Y EQUIPAMIENTO -USO EXCLUSIVO Y CARÁCTER OBLIGATORIO - ADQUIRIDOS POR EMPLEADO</t>
  </si>
  <si>
    <t>SERVICIOS Y HERRAMIENTAS CON FINES EDUCATIVOS PARA CARGAS DE FAMILIA</t>
  </si>
  <si>
    <t>ALQUILERES DE INMUEBLES DESTINADOS A CASA-HABITACIÓN PARA INQUILINOS Y PROPIETARIOS - ART. 85 INC. K) - 10%</t>
  </si>
  <si>
    <t>ANTÁRTIDA ARGENTINA - ADICIONAL REMUNERATIVO PARA PERSONAL CIVIL Y MILITAR</t>
  </si>
  <si>
    <t>ACTORES - RETRIBUCIÓN PAGADA A LOS REPRESENTANTES - RG 2442/08</t>
  </si>
  <si>
    <t>DEDUCCIONES ART. 30</t>
  </si>
  <si>
    <t>CÓNYUGE / UNIÓN CONVIVENCIAL</t>
  </si>
  <si>
    <t>CANTIDAD DE HIJOS / HIJASTROS AL 50%</t>
  </si>
  <si>
    <t>CANTIDAD DE HIJOS / HIJASTROS AL 100%</t>
  </si>
  <si>
    <t>CANTIDAD DE HIJOS / HIJASTROS INCAPACITADOS PARA EL TRABAJO AL 50%</t>
  </si>
  <si>
    <t>CANTIDAD DE HIJOS / HIJASTROS INCAPACITADOS PARA EL TRABAJO AL 100%</t>
  </si>
  <si>
    <t>DEDUCCIÓN ESPECIAL</t>
  </si>
  <si>
    <t>DEDUCCIÓN ESPECIAL ADICIONAL DOCEAVA PARTE</t>
  </si>
  <si>
    <t>TOTAL DEDUCCIONES ART. 30</t>
  </si>
  <si>
    <t>CANTIDAD DE HIJOS ENTRE 18 Y 24 AÑOS - GASTOS EDUCACIÓN AL 50%</t>
  </si>
  <si>
    <t>CANTIDAD DE HIJOS ENTRE 18 Y 24 AÑOS - GASTOS EDUCACIÓN AL 100%</t>
  </si>
  <si>
    <t>PAGOS A CUENTA</t>
  </si>
  <si>
    <t>RESOLUCIÓN GENERAL (AFIP) 2281/2007 -RETENCIONES / PERCEPCIONES ADUANERAS</t>
  </si>
  <si>
    <t>RESOLUCIÓN GENERAL (AFIP) 2111/2006 - IMPUESTO SOBRE CRÉDITOS Y DÉBITOS EN CUENTA BANCARIA</t>
  </si>
  <si>
    <t>RESOLUCIÓN GENERAL (AFIP) 2111/2006 - IMPUESTO SOBRE CRÉDITOS Y DÉBITOS - SOBRE MOVIMIENTOS DE FONDOS PROPIOS O DE TERCEROS</t>
  </si>
  <si>
    <t>RESOLUCIÓN GENERAL (AFIP) 3819/2015 - CANCELACIONES EN EFECTIVO - SERVICIOS EN EL EXTERIOR POR MEDIO DE AGENCIAS DE VIAJES Y TURISMO</t>
  </si>
  <si>
    <t>RESOLUCIÓN GENERAL (AFIP) 3819/2015 - CANCELACIONES EN EFECTIVO - SERVICIOS DE TRANSPORTE TERRESTRE, AÉREO Y POR VÍA ACUÁTICA DE PASAJEROS CON DESTINO FUERA DEL PAÍS</t>
  </si>
  <si>
    <t>RESOLUCIÓN GENERAL (AFIP) 4815/2020 - LEY 27.541 ART. 35 INCISO A) - COMPRA DE BILLETES Y DIVISAS EN MONEDA EXTRANJERA PARA ATESORAMIENTO O SIN DESTINO ESPECÍFICO</t>
  </si>
  <si>
    <t>RESOLUCIÓN GENERAL (AFIP) 4815/2020 - LEY 27.541 ART. 35 INCISO B) - ADQUISICIÓN DE BIENES O PRESTACIONES Y LOCACIONES DE SERVICIOS EFECTUADAS EN EL EXTERIOR.</t>
  </si>
  <si>
    <t>RESOLUCIÓN GENERAL (AFIP) 4815/2020 - LEY 27.541 ART. 35 INCISO C) - SERVICIOS PRESTADOS POR SUJETOS NO RESIDENTES EN EL PAÍS</t>
  </si>
  <si>
    <t>RESOLUCIÓN GENERAL (AFIP) 4815/2020 - LEY 27.541 ART. 35 INCISO D) - ADQUISICIÓN DE SERVICIOS EN EL EXTERIOR CONTRATADOS A TRAVÉS DE AGENCIAS DE VIAJES Y TURISMO</t>
  </si>
  <si>
    <t>RESOLUCIÓN GENERAL (AFIP) 4815/2020 - LEY 27.541 ART. 35 INCISO E) - ADQUISICIÓN DE SERVICIOS DE TRANSPORTE TERRESTRE, AÉREO Y POR VÍA ACUÁTICA, DE PASAJEROS CON DESTINO FUERA DEL PAÍS</t>
  </si>
  <si>
    <t>TOTAL PAGOS A CUENTA (APARTADO "G" ANEXO II)</t>
  </si>
  <si>
    <t>Registro N° 8</t>
  </si>
  <si>
    <t xml:space="preserve"> Valor fijo (08) </t>
  </si>
  <si>
    <t>ALÍCUOTA – ART. 94 – LIG</t>
  </si>
  <si>
    <t>PERIODO 2024 → PAGO A CUENTA ART. 8° DEL DECRETO 652/24 → IMPUESTO RETENIDO CONFORME A LA LEY 27.725.</t>
  </si>
  <si>
    <t>PERÍODO 2024 → DIFERENCIA ART. 83 DE LA LEY 27.743 → "DEDUCCIÓN ESPECIAL" SEGÚN ART. 8° DEL DECRETO 652/2024</t>
  </si>
  <si>
    <t>SUBTOTAL SALDO DETERMINADO ANTES DE PAGOS A CUENTA</t>
  </si>
  <si>
    <t xml:space="preserve"> SALDO DETERMINADO</t>
  </si>
  <si>
    <t>Numérico TABLA 3</t>
  </si>
  <si>
    <t xml:space="preserve">Valor fijo (05) </t>
  </si>
  <si>
    <t>Valor fijo (06)</t>
  </si>
  <si>
    <t>S/ F.1359</t>
  </si>
  <si>
    <t>CALCULO DEL IMPUESTO</t>
  </si>
  <si>
    <r>
      <t xml:space="preserve">Numérico - (Deben ser cero o positivos)
</t>
    </r>
    <r>
      <rPr>
        <sz val="11"/>
        <color rgb="FFFF0000"/>
        <rFont val="Calibri"/>
        <family val="2"/>
      </rPr>
      <t/>
    </r>
  </si>
  <si>
    <t xml:space="preserve">Numérico (Deben ser cero o positivos)
</t>
  </si>
  <si>
    <t>VALOR</t>
  </si>
  <si>
    <t>TABLA 3 – ALÍCUOTAS ART. 94 LIG</t>
  </si>
  <si>
    <t>PLANILLA EXCEL PARA GENERAR EL ARCHIVO DE IMPORTACION DEL F. 1359</t>
  </si>
  <si>
    <t xml:space="preserve">La función de esta planilla es cargar los datos de la liquidación realizada del Impuesto a las Ganancias 4ta. Categoría para generar el archivo *.txt , que permita importar la información en la plataforma de AFIP y generar el F 1359. Se debe tener en cuenta que la misma no realiza el cálculo del impuesto.
</t>
  </si>
  <si>
    <t>Una vez realizada la presentación, el sistema emitirá un Acuse de Recibo de la presentación realizada. El sistema no contempla la opción de emitir el F. 1359, sólo podrá emitirlo el empleado a través del SIRADIG - Trabajador.</t>
  </si>
  <si>
    <t>Permite la carga de un empleado a la vez. Una vez finalizada la carga, se debe ingresar en la pestaña F 1359 (Control TXT) y copiar la información debajo del título "Pegar en TXT". A continuación abrir el Block de Notas (disponible en "Accesorios de Windows") y guardar los datos, respectando el nombre del archivo especificado.  (F1359.CUIT Empleador (sin guiones). Período.Secuencia.TXT). Si se quiere presentar más de un empleado, se debe realizar una nueva carga de la liquidación y luego copiar  en el mismo archivo *. TXT creado, debajo de la primera línea en blanco del último empleado incorporado .</t>
  </si>
  <si>
    <r>
      <t xml:space="preserve">Numérico - Tabla valores (Tabla 1 - Tipos de Presentación)
</t>
    </r>
    <r>
      <rPr>
        <b/>
        <sz val="11"/>
        <rFont val="Calibri"/>
        <family val="2"/>
        <scheme val="minor"/>
      </rPr>
      <t xml:space="preserve">1-ANUAL ; 2-FINAL ; 3-INFORMATIVA ; 4- ANUAL → DISTRACTO ENE - MAR </t>
    </r>
  </si>
  <si>
    <r>
      <t xml:space="preserve">Numérico - Tabla valores (Tabla 2 - Tipo de Beneficio)
</t>
    </r>
    <r>
      <rPr>
        <b/>
        <sz val="11"/>
        <rFont val="Calibri"/>
        <family val="2"/>
        <scheme val="minor"/>
      </rPr>
      <t xml:space="preserve">1-SIN BENEFICIO ; 2-J/P/R - Deducción especifica equivalente a ocho (8) veces la suma de los haberes mínimos garantizados, definidos en el artículo 125 de la ley 24.241 y sus mod. y comp. </t>
    </r>
  </si>
  <si>
    <t xml:space="preserve">Numérico (Deben ser cero o positivos)
Se verificará la sumatoria de los siguientes campos:
Remuneración Bruta + Retribuciones No Habituales + SAC Primera Cuota + SAC Segunda Cuota + Otros Empleos - Remuneración Bruta + Otros Empleos - Retribuciones No Habituales + Otros Empleos - SAC Primera Cuota + Otros Empleos - SAC Segunda Cuota + Ajustes de Períodos Anteriores sobre Remuneraciones Gravadas + Otros Empleos - Ajustes de Períodos Anteriores sobre Remuneraciones Gravadas </t>
  </si>
  <si>
    <t xml:space="preserve">Numérico - (Deben ser cero o positivos)
Se verificará la sumatoria de los siguientes campos: 
Asignaciones Familiares + Intereses por préstamos al empleador + Indemnizaciones establecidas en los inc. c), d) y e) del Apartado "A" - Anexo II de la RG 4003/2017 + Remuneraciones bajo el Art. 1° de la Ley N° 19.640 "Territorio Nacional de Tierra del Fuego A.I.A.S." + Remuneraciones bajo el CCT 396/2204 "Petroleros → Personal de Pozo" - Art. 1° Ley N° 26.176 + Cursos y Seminarios establecidos en el inc. o) del Apartado "A" - Anexo II de la RG 4003/2017 + Indumentaria y equipamiento provistos por el empleador + Ajustes de Períodos Anteriores sobre Remuneraciones Exentas o No Alcanzadas + Otros Empleos → Asignaciones Familiares + Otros Empleos → Intereses por préstamos al empleador +  Otros Empleos - Indemnizaciones establecidas en los inc. c), d) y e) del Apartado "A" - Anexo II de la RG 4003/2017 + Otros Empleos - Remuneraciones bajo el Art. 1° de la Ley N° 19.640 "Territorio Nacional de Tierra del Fuego A.I.A.S." + Otros Empleos - Remuneraciones bajo el CCT 396/2204 "Petroleros → Personal de Pozo" - Art. 1° Ley N° 26.176 + Otros Empleos - Cursos y Seminarios establecidos en el inc. o) del Apartado "A" - Anexo II de la RG 4003/2017 + Otros Empleos - Indumentaria y equipamiento provistos por el empleador + Otros Empleos - Ajustes de Períodos Anteriores sobre Remuneraciones Exentas o No Alcanzadas </t>
  </si>
  <si>
    <t xml:space="preserve">Numérico - (Debe ser cero o positivo) 
Se verificará la sumatoria de los siguientes campos: 
Se verificará la sumatoria de los siguientes campos: TOTAL REMUNERACIÓN GRAVADA (Reg. 3 Campo 13) + TOTAL REMUNERACIÓN NO GRAVADA / NO ALCANZADA / EXENTA (Reg. 4 Campo 19) 
</t>
  </si>
  <si>
    <r>
      <t xml:space="preserve">Numérico (Deben ser cero o positivos)
</t>
    </r>
    <r>
      <rPr>
        <b/>
        <sz val="11"/>
        <rFont val="Calibri"/>
        <family val="2"/>
        <scheme val="minor"/>
      </rPr>
      <t>No debe superar el 5% de la ganancia neta del ejercicio</t>
    </r>
  </si>
  <si>
    <r>
      <t xml:space="preserve">Numérico (Deben ser cero o positivos)
</t>
    </r>
    <r>
      <rPr>
        <b/>
        <sz val="11"/>
        <rFont val="Calibri"/>
        <family val="2"/>
        <scheme val="minor"/>
      </rPr>
      <t>No debe superar el importe de $ 195.845,39</t>
    </r>
  </si>
  <si>
    <r>
      <t xml:space="preserve">Numérico (Deben ser cero o positivos) 
</t>
    </r>
    <r>
      <rPr>
        <b/>
        <sz val="11"/>
        <rFont val="Calibri"/>
        <family val="2"/>
        <scheme val="minor"/>
      </rPr>
      <t>No debe superar el importe de $ 195.845,39</t>
    </r>
  </si>
  <si>
    <r>
      <t xml:space="preserve">Numérico (Deben ser cero o positivos)
</t>
    </r>
    <r>
      <rPr>
        <b/>
        <sz val="11"/>
        <rFont val="Calibri"/>
        <family val="2"/>
        <scheme val="minor"/>
      </rPr>
      <t>No debe superar el importe de $ 996,23</t>
    </r>
  </si>
  <si>
    <r>
      <t xml:space="preserve">Numérico (Deben ser cero o positivos)
</t>
    </r>
    <r>
      <rPr>
        <b/>
        <sz val="11"/>
        <rFont val="Calibri"/>
        <family val="2"/>
        <scheme val="minor"/>
      </rPr>
      <t xml:space="preserve">Hasta el 40% del monto de los alquileres y no debe superar el importe de $ 3.503.688,17
</t>
    </r>
  </si>
  <si>
    <r>
      <t xml:space="preserve">Numérico (Deben ser cero o positivos)
</t>
    </r>
    <r>
      <rPr>
        <b/>
        <sz val="11"/>
        <rFont val="Calibri"/>
        <family val="2"/>
        <scheme val="minor"/>
      </rPr>
      <t>No debe superar el importe de $ 20.000,00</t>
    </r>
  </si>
  <si>
    <r>
      <t xml:space="preserve">Numérico (Deben ser cero o positivos)
</t>
    </r>
    <r>
      <rPr>
        <b/>
        <sz val="11"/>
        <rFont val="Calibri"/>
        <family val="2"/>
        <scheme val="minor"/>
      </rPr>
      <t xml:space="preserve">No debe superar el importe de $ 1.401.475,27 </t>
    </r>
  </si>
  <si>
    <r>
      <t xml:space="preserve">Numérico (Deben ser cero o positivos)
</t>
    </r>
    <r>
      <rPr>
        <b/>
        <sz val="11"/>
        <rFont val="Calibri"/>
        <family val="2"/>
        <scheme val="minor"/>
      </rPr>
      <t>Hasta el 10% del monto de los alquileres</t>
    </r>
  </si>
  <si>
    <r>
      <t xml:space="preserve">Numérico (Deben ser cero o positivos)
</t>
    </r>
    <r>
      <rPr>
        <b/>
        <sz val="11"/>
        <rFont val="Calibri"/>
        <family val="2"/>
        <scheme val="minor"/>
      </rPr>
      <t>No debe superar el importe de $ 3.503.688,17</t>
    </r>
  </si>
  <si>
    <r>
      <t xml:space="preserve">Numérico (Deben ser cero o positivos)
</t>
    </r>
    <r>
      <rPr>
        <b/>
        <sz val="11"/>
        <rFont val="Calibri"/>
        <family val="2"/>
        <scheme val="minor"/>
      </rPr>
      <t>No debe superar el importe de $ 3.299.771,52</t>
    </r>
  </si>
  <si>
    <r>
      <t xml:space="preserve">Numérico sin decimales  - </t>
    </r>
    <r>
      <rPr>
        <b/>
        <sz val="11"/>
        <rFont val="Calibri"/>
        <family val="2"/>
        <scheme val="minor"/>
      </rPr>
      <t>Campo Obligatorio para computar deducción</t>
    </r>
  </si>
  <si>
    <r>
      <t xml:space="preserve">Numérico (Deben ser cero o positivos)
</t>
    </r>
    <r>
      <rPr>
        <b/>
        <sz val="11"/>
        <rFont val="Calibri"/>
        <family val="2"/>
        <scheme val="minor"/>
      </rPr>
      <t>No debe superar el importe de $ 1.664.086,82 por cada hijo</t>
    </r>
  </si>
  <si>
    <r>
      <t xml:space="preserve">Numérico (Deben ser cero o positivos)
</t>
    </r>
    <r>
      <rPr>
        <b/>
        <sz val="11"/>
        <rFont val="Calibri"/>
        <family val="2"/>
        <scheme val="minor"/>
      </rPr>
      <t>No debe superar el importe de $ 3.328.173,63 por cada hijo</t>
    </r>
  </si>
  <si>
    <t xml:space="preserve">Numérico (Deben ser cero o positivos)
Se verificará que el campo sea igual a la sumatoria de los campos:
CÓNYUGE / UNIÓN CONVIVENCIAL + HIJOS/HIJASTROS ($) + HIJOS/HIJASTROS INCAPACITADOS PARA EL TRABAJO ($) </t>
  </si>
  <si>
    <r>
      <t xml:space="preserve">Numérico (Deben ser cero o positivos)
</t>
    </r>
    <r>
      <rPr>
        <b/>
        <sz val="11"/>
        <rFont val="Calibri"/>
        <family val="2"/>
        <scheme val="minor"/>
      </rPr>
      <t>No debe superar el importe de $ 18.772.158,40</t>
    </r>
  </si>
  <si>
    <t xml:space="preserve">Numérico (Deben ser cero o positivos)
Se controlará que el campo sea igual a la sumatoria de los campos: «Ganancia No Imponible» + «Deducción Especial» + «Deducción Especial Adicional Doceava Parte» + «Deducción Específica» + «Total de Cargas de Familia»  </t>
  </si>
  <si>
    <t>Numérico (Deben ser cero o positivos)
Se controlará que el campo sea igual a la suma de los siguientes campos:
Resolución General (AFIP) 2281/2007 -Retenciones / Percepciones Aduaneras + Resolución General (AFIP) 2111/2006 - Impuesto sobre créditos y débitos en cuenta bancaria + Resolución General (AFIP) 2111/2006 - Impuesto sobre créditos y débitos - sobre movimientos de fondos propios o de terceros + Resolución General (AFIP) 3819/2015 - Cancelaciones en Efectivo - Servicios en el exterior por medio de agencias de viajes y turismo + Resolución General (AFIP) 3819/2015 - Cancelaciones en Efectivo - Servicios de transporte terrestre, aéreo y por vía acuática de pasajeros con destino fuera del país + Resolución General (AFIP) 4815/2020 - Ley 27.541 Art. 35 inciso a) - Compra de billetes y divisas en moneda extranjera para atesoramiento o sin destino específico. + Resolución General (AFIP) 4815/2020 - Ley 27.541 Art. 35 inciso b) - Adquisición de bienes o prestaciones y locaciones de servicios efectuadas en el exterior. + Resolución General (AFIP) 4815/2020 - Ley 27.541 Art. 35 inciso c) - Servicios prestados por sujetos no residentes en el país + Resolución General (AFIP) 4815/2020 - Ley 27.541 Art. 35 inciso d) - Adquisición de servicios en el exterior contratados a través de agencias de viajes y turismo + Resolución General (AFIP) 4815/2020 - Ley 27.541 Art. 35 inciso e) - Adquisición de servicios de transporte terrestre, aéreo y por vía acuática, de pasajeros con destino fuera del país</t>
  </si>
  <si>
    <t xml:space="preserve">Numérico (Deben ser cero o positivos)
Debe ser igual a la suma de los siguientes campos:
«TOTAL REMUNERACIÓN GRAVADA» - «TOTAL DEDUCCIONES GENERALES» - «TOTAL DEDUCCIONES ART. 30». </t>
  </si>
  <si>
    <t xml:space="preserve">Numérico (Deben ser cero o positivos)
El campo deberá ser igual o mayor a cero.
El mismo se controlará que sea igual sea igual al siguiente cálculo aritmético:
«Impuesto Determinado» - «Impuesto Retenido» - «Periodo 2024 → Pago a Cuenta Art. 8° del Decreto 652/24 → Impuesto Retenido conforme a la Ley 27.725.» - «Período 2024 → Diferencia Art. 83 de la Ley 27.743 → "Deducción Especial" según Art. 8° del Decreto 652/2024» </t>
  </si>
  <si>
    <t xml:space="preserve">Numérico (Deben ser cero o positivos)
Se controlará que el campo sea igual a la suma de los siguientes campos: 
«Subtotal saldo determinado antes de Pagos a Cuenta» - «TOTAL PAGOS A CUENTA (Apartado "G" Anexo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</si>
</sst>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43" formatCode="_-* #,##0.00_-;\-* #,##0.00_-;_-* &quot;-&quot;??_-;_-@_-"/>
    <numFmt numFmtId="164" formatCode="_ * #,##0.00_ ;_ * \-#,##0.00_ ;_ * &quot;-&quot;??_ ;_ @_ "/>
    <numFmt numFmtId="165" formatCode="000000000000000"/>
    <numFmt numFmtId="166" formatCode="00"/>
    <numFmt numFmtId="167" formatCode="_-* #,##0.000_-;\-* #,##0.000_-;_-* &quot;-&quot;??_-;_-@_-"/>
  </numFmts>
  <fonts count="24" x14ac:knownFonts="1">
    <font>
      <sz val="11"/>
      <color theme="1"/>
      <name val="Calibri"/>
      <family val="2"/>
      <scheme val="minor"/>
    </font>
    <font>
      <sz val="10"/>
      <name val="Arial"/>
      <family val="2"/>
    </font>
    <font>
      <sz val="11"/>
      <color theme="1"/>
      <name val="Calibri"/>
      <family val="2"/>
      <scheme val="minor"/>
    </font>
    <font>
      <u/>
      <sz val="10"/>
      <color theme="10"/>
      <name val="Arial"/>
      <family val="2"/>
    </font>
    <font>
      <sz val="11"/>
      <color indexed="8"/>
      <name val="Calibri"/>
      <family val="2"/>
      <scheme val="minor"/>
    </font>
    <font>
      <sz val="12"/>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sz val="11"/>
      <name val="Calibri"/>
      <family val="2"/>
      <scheme val="minor"/>
    </font>
    <font>
      <sz val="12"/>
      <name val="Calibri"/>
      <family val="2"/>
      <scheme val="minor"/>
    </font>
    <font>
      <b/>
      <sz val="11"/>
      <color rgb="FF0070C0"/>
      <name val="Calibri"/>
      <family val="2"/>
      <scheme val="minor"/>
    </font>
    <font>
      <sz val="11"/>
      <color rgb="FF0070C0"/>
      <name val="Calibri"/>
      <family val="2"/>
      <scheme val="minor"/>
    </font>
    <font>
      <b/>
      <sz val="11"/>
      <name val="Calibri"/>
      <family val="2"/>
      <scheme val="minor"/>
    </font>
    <font>
      <sz val="11"/>
      <color rgb="FF00B050"/>
      <name val="Calibri"/>
      <family val="2"/>
      <scheme val="minor"/>
    </font>
    <font>
      <b/>
      <sz val="11"/>
      <color rgb="FFFF0000"/>
      <name val="Calibri"/>
      <family val="2"/>
      <scheme val="minor"/>
    </font>
    <font>
      <b/>
      <sz val="11"/>
      <color rgb="FFC00000"/>
      <name val="Calibri"/>
      <family val="2"/>
      <scheme val="minor"/>
    </font>
    <font>
      <sz val="11"/>
      <color rgb="FFC00000"/>
      <name val="Calibri"/>
      <family val="2"/>
      <scheme val="minor"/>
    </font>
    <font>
      <sz val="14"/>
      <color theme="1"/>
      <name val="Calibri"/>
      <family val="2"/>
      <scheme val="minor"/>
    </font>
    <font>
      <b/>
      <sz val="14"/>
      <color theme="1"/>
      <name val="Calibri"/>
      <family val="2"/>
      <scheme val="minor"/>
    </font>
    <font>
      <sz val="11"/>
      <color rgb="FFFF0000"/>
      <name val="Calibri"/>
      <family val="2"/>
    </font>
    <font>
      <b/>
      <sz val="12"/>
      <name val="Calibri"/>
      <family val="2"/>
      <scheme val="minor"/>
    </font>
    <font>
      <sz val="11"/>
      <name val="Calibri"/>
      <family val="2"/>
    </font>
  </fonts>
  <fills count="2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1">
    <xf numFmtId="0" fontId="0" fillId="0" borderId="0"/>
    <xf numFmtId="0" fontId="3" fillId="0" borderId="0" applyNumberFormat="0" applyFill="0" applyBorder="0" applyAlignment="0" applyProtection="0">
      <alignment vertical="top"/>
      <protection locked="0"/>
    </xf>
    <xf numFmtId="0" fontId="1" fillId="0" borderId="0" applyNumberFormat="0" applyFill="0" applyBorder="0" applyAlignment="0" applyProtection="0"/>
    <xf numFmtId="0" fontId="2"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4" fillId="0" borderId="0"/>
    <xf numFmtId="44" fontId="2" fillId="0" borderId="0" applyFont="0" applyFill="0" applyBorder="0" applyAlignment="0" applyProtection="0"/>
    <xf numFmtId="43" fontId="2" fillId="0" borderId="0" applyFont="0" applyFill="0" applyBorder="0" applyAlignment="0" applyProtection="0"/>
  </cellStyleXfs>
  <cellXfs count="159">
    <xf numFmtId="0" fontId="0" fillId="0" borderId="0" xfId="0"/>
    <xf numFmtId="165" fontId="0" fillId="8" borderId="1" xfId="0" applyNumberFormat="1" applyFill="1" applyBorder="1" applyAlignment="1">
      <alignment horizontal="center"/>
    </xf>
    <xf numFmtId="0" fontId="0" fillId="7" borderId="0" xfId="0" applyFill="1"/>
    <xf numFmtId="0" fontId="12" fillId="0" borderId="0" xfId="0" applyFont="1"/>
    <xf numFmtId="43" fontId="0" fillId="0" borderId="0" xfId="10" applyFont="1"/>
    <xf numFmtId="165" fontId="0" fillId="0" borderId="0" xfId="10" applyNumberFormat="1" applyFont="1"/>
    <xf numFmtId="49" fontId="0" fillId="0" borderId="0" xfId="10" applyNumberFormat="1" applyFont="1"/>
    <xf numFmtId="49" fontId="0" fillId="0" borderId="0" xfId="0" applyNumberFormat="1"/>
    <xf numFmtId="43" fontId="0" fillId="0" borderId="0" xfId="0" applyNumberFormat="1"/>
    <xf numFmtId="2" fontId="0" fillId="0" borderId="0" xfId="0" applyNumberFormat="1"/>
    <xf numFmtId="0" fontId="0" fillId="10" borderId="0" xfId="0" applyFill="1"/>
    <xf numFmtId="44" fontId="0" fillId="0" borderId="0" xfId="0" applyNumberFormat="1"/>
    <xf numFmtId="167" fontId="0" fillId="0" borderId="0" xfId="10" applyNumberFormat="1" applyFont="1"/>
    <xf numFmtId="0" fontId="0" fillId="0" borderId="0" xfId="0" applyAlignment="1" applyProtection="1">
      <alignment horizontal="center"/>
      <protection locked="0"/>
    </xf>
    <xf numFmtId="0" fontId="10"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6" fillId="9" borderId="1" xfId="0" applyFont="1" applyFill="1" applyBorder="1" applyAlignment="1" applyProtection="1">
      <alignment horizontal="center" vertical="center" wrapText="1"/>
      <protection locked="0"/>
    </xf>
    <xf numFmtId="44" fontId="0" fillId="0" borderId="1" xfId="9" applyFont="1" applyBorder="1" applyAlignment="1" applyProtection="1">
      <alignment horizontal="center" vertical="center" wrapText="1"/>
      <protection locked="0"/>
    </xf>
    <xf numFmtId="166" fontId="10" fillId="0" borderId="1" xfId="9" applyNumberFormat="1" applyFont="1" applyFill="1" applyBorder="1" applyAlignment="1" applyProtection="1">
      <alignment horizontal="center" vertical="center" wrapText="1"/>
      <protection locked="0"/>
    </xf>
    <xf numFmtId="44" fontId="0" fillId="0" borderId="1" xfId="9" applyFont="1" applyFill="1" applyBorder="1" applyAlignment="1" applyProtection="1">
      <alignment horizontal="center" vertical="center" wrapText="1"/>
      <protection locked="0"/>
    </xf>
    <xf numFmtId="49" fontId="7" fillId="3" borderId="1" xfId="0" applyNumberFormat="1"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4" fontId="10" fillId="3" borderId="1" xfId="9" applyFont="1" applyFill="1" applyBorder="1" applyAlignment="1" applyProtection="1">
      <alignment horizontal="center" vertical="center" wrapText="1"/>
      <protection locked="0"/>
    </xf>
    <xf numFmtId="9" fontId="7" fillId="3" borderId="1" xfId="9" applyNumberFormat="1" applyFont="1" applyFill="1" applyBorder="1" applyAlignment="1" applyProtection="1">
      <alignment horizontal="center" vertical="center" wrapText="1"/>
      <protection locked="0"/>
    </xf>
    <xf numFmtId="0" fontId="0" fillId="0" borderId="0" xfId="0" applyProtection="1">
      <protection hidden="1"/>
    </xf>
    <xf numFmtId="0" fontId="0" fillId="0" borderId="0" xfId="0" applyAlignment="1" applyProtection="1">
      <alignment horizontal="center"/>
      <protection hidden="1"/>
    </xf>
    <xf numFmtId="0" fontId="14" fillId="0" borderId="0" xfId="0" applyFont="1" applyProtection="1">
      <protection hidden="1"/>
    </xf>
    <xf numFmtId="0" fontId="8" fillId="15" borderId="1" xfId="0" applyFont="1" applyFill="1" applyBorder="1" applyAlignment="1" applyProtection="1">
      <alignment vertical="center" wrapText="1"/>
      <protection hidden="1"/>
    </xf>
    <xf numFmtId="0" fontId="8" fillId="15" borderId="1" xfId="0" applyFont="1" applyFill="1" applyBorder="1" applyAlignment="1" applyProtection="1">
      <alignment horizontal="center" vertical="center" wrapText="1"/>
      <protection hidden="1"/>
    </xf>
    <xf numFmtId="0" fontId="8" fillId="11" borderId="1" xfId="0" applyFont="1" applyFill="1" applyBorder="1" applyAlignment="1" applyProtection="1">
      <alignment horizontal="center"/>
      <protection hidden="1"/>
    </xf>
    <xf numFmtId="0" fontId="5" fillId="0" borderId="4" xfId="0" applyFont="1" applyBorder="1" applyProtection="1">
      <protection hidden="1"/>
    </xf>
    <xf numFmtId="0" fontId="5" fillId="0" borderId="1" xfId="0" applyFont="1" applyBorder="1" applyProtection="1">
      <protection hidden="1"/>
    </xf>
    <xf numFmtId="0" fontId="10" fillId="0" borderId="1" xfId="0" applyFont="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9" borderId="1" xfId="0" applyFont="1" applyFill="1" applyBorder="1" applyAlignment="1" applyProtection="1">
      <alignment vertical="center" wrapText="1"/>
      <protection hidden="1"/>
    </xf>
    <xf numFmtId="0" fontId="0" fillId="13" borderId="1" xfId="0" applyFill="1" applyBorder="1" applyAlignment="1" applyProtection="1">
      <alignment horizontal="center" vertical="center" wrapText="1"/>
      <protection hidden="1"/>
    </xf>
    <xf numFmtId="0" fontId="10" fillId="0" borderId="0" xfId="0" applyFont="1" applyAlignment="1" applyProtection="1">
      <alignment vertical="center" wrapText="1"/>
      <protection hidden="1"/>
    </xf>
    <xf numFmtId="0" fontId="0" fillId="0" borderId="0" xfId="0" applyAlignment="1" applyProtection="1">
      <alignment horizontal="center" vertical="center" wrapText="1"/>
      <protection hidden="1"/>
    </xf>
    <xf numFmtId="49" fontId="7" fillId="15" borderId="1" xfId="0" applyNumberFormat="1" applyFont="1" applyFill="1" applyBorder="1" applyAlignment="1" applyProtection="1">
      <alignment horizontal="center"/>
      <protection hidden="1"/>
    </xf>
    <xf numFmtId="0" fontId="5" fillId="0" borderId="4" xfId="0" applyFont="1" applyBorder="1" applyAlignment="1" applyProtection="1">
      <alignment vertical="center"/>
      <protection hidden="1"/>
    </xf>
    <xf numFmtId="0" fontId="5" fillId="0" borderId="1" xfId="0" applyFont="1" applyBorder="1" applyAlignment="1" applyProtection="1">
      <alignment vertical="center"/>
      <protection hidden="1"/>
    </xf>
    <xf numFmtId="0" fontId="13" fillId="0" borderId="1" xfId="0" applyFont="1" applyBorder="1" applyAlignment="1" applyProtection="1">
      <alignment horizontal="center" vertical="center" wrapText="1"/>
      <protection hidden="1"/>
    </xf>
    <xf numFmtId="0" fontId="7" fillId="15" borderId="1" xfId="0" applyFont="1" applyFill="1" applyBorder="1" applyAlignment="1" applyProtection="1">
      <alignment horizontal="center"/>
      <protection hidden="1"/>
    </xf>
    <xf numFmtId="0" fontId="13" fillId="0" borderId="1" xfId="0" applyFont="1" applyBorder="1" applyAlignment="1" applyProtection="1">
      <alignment horizontal="center" vertical="center"/>
      <protection hidden="1"/>
    </xf>
    <xf numFmtId="0" fontId="5" fillId="0" borderId="3" xfId="0" applyFont="1" applyBorder="1" applyAlignment="1" applyProtection="1">
      <alignment vertical="center"/>
      <protection hidden="1"/>
    </xf>
    <xf numFmtId="0" fontId="0" fillId="0" borderId="0" xfId="0" applyAlignment="1" applyProtection="1">
      <alignment vertical="center" wrapText="1"/>
      <protection hidden="1"/>
    </xf>
    <xf numFmtId="49" fontId="7" fillId="15" borderId="0" xfId="0" applyNumberFormat="1" applyFont="1" applyFill="1" applyAlignment="1" applyProtection="1">
      <alignment horizontal="center"/>
      <protection hidden="1"/>
    </xf>
    <xf numFmtId="0" fontId="9" fillId="4" borderId="2" xfId="0" applyFont="1" applyFill="1" applyBorder="1" applyAlignment="1" applyProtection="1">
      <alignment vertical="center"/>
      <protection hidden="1"/>
    </xf>
    <xf numFmtId="0" fontId="9" fillId="4" borderId="3" xfId="0" applyFont="1" applyFill="1" applyBorder="1" applyAlignment="1" applyProtection="1">
      <alignment vertical="center"/>
      <protection hidden="1"/>
    </xf>
    <xf numFmtId="0" fontId="9" fillId="4" borderId="3" xfId="0" applyFont="1" applyFill="1" applyBorder="1" applyAlignment="1" applyProtection="1">
      <alignment vertical="center" wrapText="1"/>
      <protection hidden="1"/>
    </xf>
    <xf numFmtId="0" fontId="9" fillId="4" borderId="4" xfId="0" applyFont="1" applyFill="1" applyBorder="1" applyAlignment="1" applyProtection="1">
      <alignment vertical="center" wrapText="1"/>
      <protection hidden="1"/>
    </xf>
    <xf numFmtId="0" fontId="7" fillId="15" borderId="0" xfId="0" applyFont="1" applyFill="1" applyAlignment="1" applyProtection="1">
      <alignment horizontal="center"/>
      <protection hidden="1"/>
    </xf>
    <xf numFmtId="0" fontId="6" fillId="5" borderId="2" xfId="0" applyFont="1" applyFill="1" applyBorder="1" applyAlignment="1" applyProtection="1">
      <alignment vertical="center"/>
      <protection hidden="1"/>
    </xf>
    <xf numFmtId="0" fontId="6" fillId="5" borderId="3" xfId="0" applyFont="1" applyFill="1" applyBorder="1" applyAlignment="1" applyProtection="1">
      <alignment vertical="center"/>
      <protection hidden="1"/>
    </xf>
    <xf numFmtId="0" fontId="6" fillId="5" borderId="3" xfId="0" applyFont="1" applyFill="1" applyBorder="1" applyAlignment="1" applyProtection="1">
      <alignment vertical="center" wrapText="1"/>
      <protection hidden="1"/>
    </xf>
    <xf numFmtId="0" fontId="6" fillId="5" borderId="4" xfId="0" applyFont="1" applyFill="1" applyBorder="1" applyAlignment="1" applyProtection="1">
      <alignment vertical="center" wrapText="1"/>
      <protection hidden="1"/>
    </xf>
    <xf numFmtId="0" fontId="6" fillId="9" borderId="4" xfId="0" applyFont="1" applyFill="1" applyBorder="1" applyAlignment="1" applyProtection="1">
      <alignment vertical="center"/>
      <protection hidden="1"/>
    </xf>
    <xf numFmtId="0" fontId="6" fillId="9" borderId="1" xfId="0" applyFont="1" applyFill="1" applyBorder="1" applyAlignment="1" applyProtection="1">
      <alignment vertical="center"/>
      <protection hidden="1"/>
    </xf>
    <xf numFmtId="0" fontId="8" fillId="9" borderId="1" xfId="0" applyFont="1" applyFill="1" applyBorder="1" applyAlignment="1" applyProtection="1">
      <alignment vertical="center" wrapText="1"/>
      <protection hidden="1"/>
    </xf>
    <xf numFmtId="0" fontId="8" fillId="11" borderId="1" xfId="0"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8" fillId="9" borderId="1" xfId="0" applyFont="1" applyFill="1" applyBorder="1" applyProtection="1">
      <protection hidden="1"/>
    </xf>
    <xf numFmtId="0" fontId="11" fillId="0" borderId="1" xfId="0" applyFont="1" applyBorder="1" applyAlignment="1" applyProtection="1">
      <alignment vertical="center"/>
      <protection hidden="1"/>
    </xf>
    <xf numFmtId="0" fontId="11" fillId="0" borderId="3" xfId="0" applyFont="1" applyBorder="1" applyAlignment="1" applyProtection="1">
      <alignment vertical="center"/>
      <protection hidden="1"/>
    </xf>
    <xf numFmtId="0" fontId="0" fillId="12" borderId="1" xfId="0"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44" fontId="0" fillId="15" borderId="0" xfId="9" applyFont="1" applyFill="1" applyAlignment="1" applyProtection="1">
      <alignment horizontal="center" vertical="center" wrapText="1"/>
      <protection hidden="1"/>
    </xf>
    <xf numFmtId="44" fontId="0" fillId="15" borderId="0" xfId="9" applyFont="1" applyFill="1" applyProtection="1">
      <protection hidden="1"/>
    </xf>
    <xf numFmtId="0" fontId="10" fillId="0" borderId="1" xfId="0" applyFont="1" applyBorder="1" applyAlignment="1" applyProtection="1">
      <alignment vertical="center"/>
      <protection hidden="1"/>
    </xf>
    <xf numFmtId="0" fontId="0" fillId="0" borderId="0" xfId="0" applyAlignment="1" applyProtection="1">
      <alignment vertical="center"/>
      <protection hidden="1"/>
    </xf>
    <xf numFmtId="0" fontId="0" fillId="9" borderId="1" xfId="0" applyFill="1" applyBorder="1" applyAlignment="1" applyProtection="1">
      <alignment horizontal="center" vertical="center" wrapText="1"/>
      <protection hidden="1"/>
    </xf>
    <xf numFmtId="0" fontId="10" fillId="0" borderId="3" xfId="0" applyFont="1" applyBorder="1" applyAlignment="1" applyProtection="1">
      <alignment vertical="center"/>
      <protection hidden="1"/>
    </xf>
    <xf numFmtId="43" fontId="0" fillId="0" borderId="0" xfId="10" applyFont="1" applyProtection="1">
      <protection hidden="1"/>
    </xf>
    <xf numFmtId="0" fontId="13" fillId="0" borderId="1" xfId="0" applyFont="1" applyBorder="1" applyAlignment="1" applyProtection="1">
      <alignment horizontal="center"/>
      <protection hidden="1"/>
    </xf>
    <xf numFmtId="0" fontId="15" fillId="6" borderId="0" xfId="0" applyFont="1" applyFill="1" applyAlignment="1" applyProtection="1">
      <alignment horizontal="center"/>
      <protection hidden="1"/>
    </xf>
    <xf numFmtId="0" fontId="5" fillId="0" borderId="0" xfId="0" applyFont="1" applyProtection="1">
      <protection hidden="1"/>
    </xf>
    <xf numFmtId="0" fontId="10" fillId="0" borderId="0" xfId="0" applyFont="1" applyProtection="1">
      <protection hidden="1"/>
    </xf>
    <xf numFmtId="0" fontId="7" fillId="3" borderId="1" xfId="9" applyNumberFormat="1" applyFont="1" applyFill="1" applyBorder="1" applyAlignment="1" applyProtection="1">
      <alignment horizontal="center"/>
      <protection hidden="1"/>
    </xf>
    <xf numFmtId="0" fontId="10" fillId="0" borderId="1" xfId="0" applyFont="1" applyBorder="1" applyProtection="1">
      <protection hidden="1"/>
    </xf>
    <xf numFmtId="0" fontId="0" fillId="2" borderId="0" xfId="0" applyFill="1" applyProtection="1">
      <protection hidden="1"/>
    </xf>
    <xf numFmtId="0" fontId="0" fillId="0" borderId="10" xfId="0" applyBorder="1" applyAlignment="1" applyProtection="1">
      <alignment horizontal="left"/>
      <protection hidden="1"/>
    </xf>
    <xf numFmtId="0" fontId="0" fillId="0" borderId="11" xfId="0" applyBorder="1" applyAlignment="1" applyProtection="1">
      <alignment horizontal="left"/>
      <protection hidden="1"/>
    </xf>
    <xf numFmtId="0" fontId="0" fillId="0" borderId="5" xfId="0" applyBorder="1" applyProtection="1">
      <protection hidden="1"/>
    </xf>
    <xf numFmtId="0" fontId="0" fillId="0" borderId="12" xfId="0" applyBorder="1" applyAlignment="1" applyProtection="1">
      <alignment horizontal="center"/>
      <protection hidden="1"/>
    </xf>
    <xf numFmtId="0" fontId="17" fillId="17" borderId="6" xfId="0" applyFont="1" applyFill="1" applyBorder="1" applyAlignment="1" applyProtection="1">
      <alignment vertical="center"/>
      <protection hidden="1"/>
    </xf>
    <xf numFmtId="0" fontId="0" fillId="17" borderId="7" xfId="0" applyFill="1" applyBorder="1" applyAlignment="1" applyProtection="1">
      <alignment vertical="center"/>
      <protection hidden="1"/>
    </xf>
    <xf numFmtId="0" fontId="18" fillId="17" borderId="7" xfId="0" applyFont="1" applyFill="1" applyBorder="1" applyAlignment="1" applyProtection="1">
      <alignment vertical="center"/>
      <protection hidden="1"/>
    </xf>
    <xf numFmtId="0" fontId="0" fillId="17" borderId="8" xfId="0" applyFill="1" applyBorder="1" applyAlignment="1" applyProtection="1">
      <alignment vertical="center"/>
      <protection hidden="1"/>
    </xf>
    <xf numFmtId="0" fontId="0" fillId="0" borderId="13" xfId="0" applyBorder="1" applyProtection="1">
      <protection hidden="1"/>
    </xf>
    <xf numFmtId="0" fontId="0" fillId="0" borderId="14" xfId="0" applyBorder="1" applyProtection="1">
      <protection hidden="1"/>
    </xf>
    <xf numFmtId="0" fontId="17" fillId="17" borderId="5" xfId="0" applyFont="1" applyFill="1" applyBorder="1" applyAlignment="1" applyProtection="1">
      <alignment horizontal="center"/>
      <protection hidden="1"/>
    </xf>
    <xf numFmtId="0" fontId="17" fillId="17" borderId="7" xfId="0" applyFont="1" applyFill="1" applyBorder="1" applyAlignment="1" applyProtection="1">
      <alignment horizontal="center"/>
      <protection hidden="1"/>
    </xf>
    <xf numFmtId="0" fontId="14" fillId="16" borderId="5" xfId="0" applyFont="1" applyFill="1" applyBorder="1" applyAlignment="1" applyProtection="1">
      <alignment horizontal="center" vertical="center"/>
      <protection hidden="1"/>
    </xf>
    <xf numFmtId="0" fontId="0" fillId="0" borderId="0" xfId="0" applyAlignment="1" applyProtection="1">
      <alignment horizontal="left" vertical="center" wrapText="1"/>
      <protection hidden="1"/>
    </xf>
    <xf numFmtId="0" fontId="7" fillId="7" borderId="12" xfId="0" applyFont="1" applyFill="1" applyBorder="1" applyAlignment="1" applyProtection="1">
      <alignment horizontal="center"/>
      <protection hidden="1"/>
    </xf>
    <xf numFmtId="0" fontId="17" fillId="17" borderId="15" xfId="0" applyFont="1" applyFill="1" applyBorder="1" applyAlignment="1" applyProtection="1">
      <alignment horizontal="center"/>
      <protection hidden="1"/>
    </xf>
    <xf numFmtId="44" fontId="13" fillId="8" borderId="1" xfId="0" applyNumberFormat="1" applyFont="1" applyFill="1" applyBorder="1" applyAlignment="1" applyProtection="1">
      <alignment horizontal="center" vertical="center" wrapText="1"/>
      <protection hidden="1"/>
    </xf>
    <xf numFmtId="49" fontId="10" fillId="3" borderId="1" xfId="9" applyNumberFormat="1"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protection hidden="1"/>
    </xf>
    <xf numFmtId="0" fontId="0" fillId="0" borderId="15" xfId="0" applyBorder="1" applyProtection="1">
      <protection hidden="1"/>
    </xf>
    <xf numFmtId="0" fontId="0" fillId="0" borderId="12" xfId="0" applyBorder="1" applyProtection="1">
      <protection hidden="1"/>
    </xf>
    <xf numFmtId="0" fontId="0" fillId="0" borderId="16"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5" xfId="0" applyBorder="1" applyAlignment="1" applyProtection="1">
      <alignment horizontal="center"/>
      <protection hidden="1"/>
    </xf>
    <xf numFmtId="0" fontId="7" fillId="7" borderId="15" xfId="0" applyFont="1" applyFill="1" applyBorder="1" applyAlignment="1" applyProtection="1">
      <alignment horizontal="center"/>
      <protection hidden="1"/>
    </xf>
    <xf numFmtId="0" fontId="0" fillId="0" borderId="16" xfId="0" applyBorder="1" applyAlignment="1" applyProtection="1">
      <alignment horizontal="center"/>
      <protection hidden="1"/>
    </xf>
    <xf numFmtId="0" fontId="7" fillId="7" borderId="16" xfId="0" applyFont="1" applyFill="1" applyBorder="1" applyAlignment="1" applyProtection="1">
      <alignment horizontal="center"/>
      <protection hidden="1"/>
    </xf>
    <xf numFmtId="0" fontId="5" fillId="0" borderId="0" xfId="0" applyFont="1" applyAlignment="1" applyProtection="1">
      <alignment vertical="center"/>
      <protection hidden="1"/>
    </xf>
    <xf numFmtId="0" fontId="19" fillId="0" borderId="0" xfId="0" applyFont="1" applyProtection="1">
      <protection hidden="1"/>
    </xf>
    <xf numFmtId="0" fontId="19" fillId="0" borderId="0" xfId="0" applyFont="1" applyAlignment="1" applyProtection="1">
      <alignment horizontal="center"/>
      <protection hidden="1"/>
    </xf>
    <xf numFmtId="0" fontId="19" fillId="0" borderId="0" xfId="0" applyFont="1" applyAlignment="1" applyProtection="1">
      <alignment vertical="center"/>
      <protection hidden="1"/>
    </xf>
    <xf numFmtId="0" fontId="0" fillId="0" borderId="1" xfId="0" applyBorder="1" applyAlignment="1">
      <alignment horizontal="center" vertical="center"/>
    </xf>
    <xf numFmtId="0" fontId="10" fillId="15"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10" fillId="2" borderId="0" xfId="0" quotePrefix="1" applyFont="1" applyFill="1" applyAlignment="1" applyProtection="1">
      <alignment vertical="center" wrapText="1"/>
      <protection hidden="1"/>
    </xf>
    <xf numFmtId="0" fontId="7"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0" fillId="19" borderId="0" xfId="0" applyFill="1" applyAlignment="1" applyProtection="1">
      <alignment horizontal="center" vertical="center" wrapText="1"/>
      <protection hidden="1"/>
    </xf>
    <xf numFmtId="44" fontId="0" fillId="20" borderId="0" xfId="9" applyFont="1" applyFill="1" applyProtection="1">
      <protection hidden="1"/>
    </xf>
    <xf numFmtId="44" fontId="0" fillId="0" borderId="0" xfId="9" applyFont="1" applyFill="1" applyAlignment="1" applyProtection="1">
      <alignment horizontal="center" vertical="center" wrapText="1"/>
      <protection hidden="1"/>
    </xf>
    <xf numFmtId="44" fontId="0" fillId="0" borderId="0" xfId="9" applyFont="1" applyFill="1" applyProtection="1">
      <protection hidden="1"/>
    </xf>
    <xf numFmtId="0" fontId="10" fillId="19" borderId="1" xfId="0" applyFont="1" applyFill="1" applyBorder="1" applyAlignment="1" applyProtection="1">
      <alignment vertical="center" wrapText="1"/>
      <protection hidden="1"/>
    </xf>
    <xf numFmtId="0" fontId="22" fillId="4" borderId="3" xfId="0" applyFont="1" applyFill="1" applyBorder="1" applyAlignment="1" applyProtection="1">
      <alignment vertical="center" wrapText="1"/>
      <protection hidden="1"/>
    </xf>
    <xf numFmtId="0" fontId="22" fillId="5" borderId="3" xfId="0" applyFont="1" applyFill="1" applyBorder="1" applyAlignment="1" applyProtection="1">
      <alignment vertical="center" wrapText="1"/>
      <protection hidden="1"/>
    </xf>
    <xf numFmtId="0" fontId="14" fillId="9" borderId="1" xfId="0" applyFont="1" applyFill="1" applyBorder="1" applyAlignment="1" applyProtection="1">
      <alignment vertical="center" wrapText="1"/>
      <protection hidden="1"/>
    </xf>
    <xf numFmtId="0" fontId="23" fillId="19" borderId="1" xfId="0" applyFont="1" applyFill="1" applyBorder="1" applyAlignment="1" applyProtection="1">
      <alignment vertical="center" wrapText="1"/>
      <protection hidden="1"/>
    </xf>
    <xf numFmtId="0" fontId="11" fillId="0" borderId="0" xfId="0" applyFont="1" applyAlignment="1" applyProtection="1">
      <alignment vertical="center"/>
      <protection hidden="1"/>
    </xf>
    <xf numFmtId="49" fontId="10" fillId="13" borderId="1" xfId="0" applyNumberFormat="1" applyFont="1" applyFill="1" applyBorder="1" applyAlignment="1" applyProtection="1">
      <alignment horizontal="center" vertical="center" wrapText="1"/>
      <protection hidden="1"/>
    </xf>
    <xf numFmtId="49" fontId="10" fillId="13" borderId="1" xfId="9" applyNumberFormat="1" applyFont="1" applyFill="1" applyBorder="1" applyAlignment="1" applyProtection="1">
      <alignment horizontal="center" vertical="center" wrapText="1"/>
      <protection hidden="1"/>
    </xf>
    <xf numFmtId="0" fontId="5" fillId="0" borderId="0" xfId="0" applyFont="1" applyAlignment="1" applyProtection="1">
      <alignment vertical="center"/>
      <protection locked="0"/>
    </xf>
    <xf numFmtId="0" fontId="16" fillId="15" borderId="1" xfId="0" applyFont="1" applyFill="1" applyBorder="1" applyAlignment="1" applyProtection="1">
      <alignment horizontal="center" vertical="center" wrapText="1"/>
      <protection hidden="1"/>
    </xf>
    <xf numFmtId="44" fontId="10" fillId="18" borderId="1" xfId="9" applyFont="1" applyFill="1" applyBorder="1" applyAlignment="1" applyProtection="1">
      <alignment horizontal="center" vertical="center" wrapText="1"/>
      <protection hidden="1"/>
    </xf>
    <xf numFmtId="44" fontId="0" fillId="18" borderId="1" xfId="9" applyFont="1" applyFill="1" applyBorder="1" applyAlignment="1" applyProtection="1">
      <alignment horizontal="center" vertical="center" wrapText="1"/>
      <protection hidden="1"/>
    </xf>
    <xf numFmtId="0" fontId="0" fillId="0" borderId="17" xfId="0" applyBorder="1" applyProtection="1">
      <protection locked="0"/>
    </xf>
    <xf numFmtId="0" fontId="0" fillId="0" borderId="13" xfId="0" applyBorder="1" applyProtection="1">
      <protection locked="0"/>
    </xf>
    <xf numFmtId="0" fontId="0" fillId="0" borderId="9" xfId="0" applyBorder="1" applyProtection="1">
      <protection locked="0"/>
    </xf>
    <xf numFmtId="0" fontId="0" fillId="0" borderId="9" xfId="0" applyBorder="1" applyAlignment="1" applyProtection="1">
      <alignment horizontal="left"/>
      <protection locked="0"/>
    </xf>
    <xf numFmtId="0" fontId="0" fillId="0" borderId="0" xfId="0" applyAlignment="1" applyProtection="1">
      <alignment horizontal="left" vertical="center" wrapText="1"/>
      <protection hidden="1"/>
    </xf>
    <xf numFmtId="0" fontId="0" fillId="0" borderId="0" xfId="0" applyAlignment="1" applyProtection="1">
      <alignment horizontal="center" wrapText="1"/>
      <protection hidden="1"/>
    </xf>
    <xf numFmtId="0" fontId="20" fillId="14" borderId="0" xfId="0" applyFont="1" applyFill="1" applyAlignment="1" applyProtection="1">
      <alignment horizontal="center" vertical="center" textRotation="90" wrapText="1"/>
      <protection hidden="1"/>
    </xf>
    <xf numFmtId="0" fontId="20" fillId="14" borderId="0" xfId="0" applyFont="1" applyFill="1" applyAlignment="1" applyProtection="1">
      <alignment horizontal="center" vertical="center" textRotation="90"/>
      <protection hidden="1"/>
    </xf>
    <xf numFmtId="0" fontId="9" fillId="4" borderId="2" xfId="0" applyFont="1" applyFill="1" applyBorder="1" applyAlignment="1" applyProtection="1">
      <alignment horizontal="left"/>
      <protection hidden="1"/>
    </xf>
    <xf numFmtId="0" fontId="9" fillId="4" borderId="3" xfId="0" applyFont="1" applyFill="1" applyBorder="1" applyAlignment="1" applyProtection="1">
      <alignment horizontal="left"/>
      <protection hidden="1"/>
    </xf>
    <xf numFmtId="0" fontId="9" fillId="4" borderId="4" xfId="0" applyFont="1" applyFill="1" applyBorder="1" applyAlignment="1" applyProtection="1">
      <alignment horizontal="left"/>
      <protection hidden="1"/>
    </xf>
    <xf numFmtId="0" fontId="6" fillId="5" borderId="2" xfId="0" applyFont="1" applyFill="1" applyBorder="1" applyAlignment="1" applyProtection="1">
      <alignment horizontal="left"/>
      <protection hidden="1"/>
    </xf>
    <xf numFmtId="0" fontId="6" fillId="5" borderId="3" xfId="0" applyFont="1" applyFill="1" applyBorder="1" applyAlignment="1" applyProtection="1">
      <alignment horizontal="left"/>
      <protection hidden="1"/>
    </xf>
    <xf numFmtId="0" fontId="6" fillId="5" borderId="4" xfId="0" applyFont="1" applyFill="1" applyBorder="1" applyAlignment="1" applyProtection="1">
      <alignment horizontal="left"/>
      <protection hidden="1"/>
    </xf>
    <xf numFmtId="0" fontId="20" fillId="2" borderId="0" xfId="0" applyFont="1" applyFill="1" applyAlignment="1" applyProtection="1">
      <alignment horizontal="center" vertical="center" textRotation="90"/>
      <protection hidden="1"/>
    </xf>
    <xf numFmtId="0" fontId="17" fillId="17" borderId="6" xfId="0" applyFont="1" applyFill="1" applyBorder="1" applyAlignment="1" applyProtection="1">
      <alignment horizontal="center" vertical="center"/>
      <protection hidden="1"/>
    </xf>
    <xf numFmtId="0" fontId="17" fillId="17" borderId="7" xfId="0" applyFont="1" applyFill="1" applyBorder="1" applyAlignment="1" applyProtection="1">
      <alignment horizontal="center" vertical="center"/>
      <protection hidden="1"/>
    </xf>
    <xf numFmtId="0" fontId="17" fillId="17" borderId="8" xfId="0" applyFont="1" applyFill="1" applyBorder="1" applyAlignment="1" applyProtection="1">
      <alignment horizontal="center" vertical="center"/>
      <protection hidden="1"/>
    </xf>
    <xf numFmtId="0" fontId="0" fillId="0" borderId="1" xfId="0" applyBorder="1" applyAlignment="1">
      <alignment horizontal="center" vertical="center"/>
    </xf>
  </cellXfs>
  <cellStyles count="11">
    <cellStyle name="Hipervínculo 2" xfId="1"/>
    <cellStyle name="Millares" xfId="10" builtinId="3"/>
    <cellStyle name="Millares 2" xfId="6"/>
    <cellStyle name="Moneda" xfId="9" builtinId="4"/>
    <cellStyle name="Normal" xfId="0" builtinId="0"/>
    <cellStyle name="Normal 2" xfId="2"/>
    <cellStyle name="Normal 2 2" xfId="7"/>
    <cellStyle name="Normal 3" xfId="3"/>
    <cellStyle name="Normal 3 2" xfId="8"/>
    <cellStyle name="Normal 4" xfId="4"/>
    <cellStyle name="Porcentaje 2" xfId="5"/>
  </cellStyles>
  <dxfs count="90">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52388</xdr:colOff>
      <xdr:row>1</xdr:row>
      <xdr:rowOff>23812</xdr:rowOff>
    </xdr:from>
    <xdr:to>
      <xdr:col>2</xdr:col>
      <xdr:colOff>2869406</xdr:colOff>
      <xdr:row>1</xdr:row>
      <xdr:rowOff>642937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850607" y="214312"/>
          <a:ext cx="2817018" cy="619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4"/>
  <sheetViews>
    <sheetView workbookViewId="0">
      <selection activeCell="B21" sqref="B21"/>
    </sheetView>
  </sheetViews>
  <sheetFormatPr baseColWidth="10" defaultColWidth="9.140625" defaultRowHeight="15" x14ac:dyDescent="0.25"/>
  <cols>
    <col min="1" max="1" width="16.140625" bestFit="1" customWidth="1"/>
    <col min="2" max="2" width="27.140625" customWidth="1"/>
    <col min="4" max="4" width="17.28515625" bestFit="1" customWidth="1"/>
    <col min="5" max="6" width="18.28515625" bestFit="1" customWidth="1"/>
  </cols>
  <sheetData>
    <row r="3" spans="1:7" x14ac:dyDescent="0.25">
      <c r="A3" s="4">
        <v>92211</v>
      </c>
      <c r="B3" s="1" t="s">
        <v>82</v>
      </c>
    </row>
    <row r="4" spans="1:7" x14ac:dyDescent="0.25">
      <c r="B4" s="5">
        <v>92211</v>
      </c>
    </row>
    <row r="5" spans="1:7" x14ac:dyDescent="0.25">
      <c r="B5" s="4" t="str">
        <f>TEXT(A3,"00000000000000")&amp;"00"</f>
        <v>0000000009221100</v>
      </c>
    </row>
    <row r="6" spans="1:7" x14ac:dyDescent="0.25">
      <c r="A6" s="6" t="s">
        <v>96</v>
      </c>
      <c r="B6" s="4">
        <v>0</v>
      </c>
      <c r="C6" s="7">
        <f>INT(A6)</f>
        <v>92211</v>
      </c>
    </row>
    <row r="7" spans="1:7" x14ac:dyDescent="0.25">
      <c r="A7" t="s">
        <v>97</v>
      </c>
      <c r="B7" s="4" t="str">
        <f>TEXT(A7,"00000000000000")&amp;"00"</f>
        <v>92211.3300</v>
      </c>
      <c r="C7" s="7" t="e">
        <f>INT(A7)</f>
        <v>#VALUE!</v>
      </c>
    </row>
    <row r="8" spans="1:7" x14ac:dyDescent="0.25">
      <c r="A8">
        <v>3.33</v>
      </c>
      <c r="C8" s="7" t="s">
        <v>98</v>
      </c>
      <c r="D8">
        <v>92211</v>
      </c>
      <c r="E8" t="str">
        <f>+IF(D8&gt;(TEXT(D8,"0000000000000")),(TEXT(D8,"00000000000"))&amp;RIGHT(D8,2),(TEXT(D8,"0000000000000"))&amp;RIGHT(D8,2))</f>
        <v>000000009221111</v>
      </c>
      <c r="F8">
        <f>LEN(E8)</f>
        <v>15</v>
      </c>
    </row>
    <row r="10" spans="1:7" x14ac:dyDescent="0.25">
      <c r="D10" s="9">
        <v>92211.33</v>
      </c>
      <c r="E10" s="4" t="str">
        <f>TEXT(D10,"000000000000000")</f>
        <v>000000000092211</v>
      </c>
      <c r="F10">
        <f>LEN(E10)</f>
        <v>15</v>
      </c>
    </row>
    <row r="11" spans="1:7" x14ac:dyDescent="0.25">
      <c r="D11" s="7"/>
      <c r="F11" s="2" t="str">
        <f>IF(E11=TRUE,TEXT(D11,"0000000000000")&amp;"00",TEXT(D11,"0000000000000"&amp;RIGHT(D11,2)))</f>
        <v>0000000000000</v>
      </c>
    </row>
    <row r="12" spans="1:7" x14ac:dyDescent="0.25">
      <c r="D12" s="9">
        <v>92211.01</v>
      </c>
      <c r="E12" s="10" t="b">
        <f>INT(D12)=D12</f>
        <v>0</v>
      </c>
      <c r="F12" s="10" t="str">
        <f>IF(E12=TRUE,TEXT(D12,"0000000000000")&amp;"00",TEXT(INT(D12),"0000000000000"&amp;RIGHT(D12,2)))</f>
        <v>000000000922111</v>
      </c>
      <c r="G12" s="10">
        <f>LEN(F12)</f>
        <v>15</v>
      </c>
    </row>
    <row r="13" spans="1:7" x14ac:dyDescent="0.25">
      <c r="D13" s="9">
        <v>92211.33</v>
      </c>
      <c r="E13" s="10" t="b">
        <f>INT(D13)=D13</f>
        <v>0</v>
      </c>
      <c r="F13" s="10" t="str">
        <f>IF(E13=TRUE,TEXT(D13,"000000000000000"),TEXT(INT(D13),"0000000000000"&amp;RIGHT(D13,2)))</f>
        <v>000000009221133</v>
      </c>
      <c r="G13" s="10">
        <f>LEN(F13)</f>
        <v>15</v>
      </c>
    </row>
    <row r="14" spans="1:7" x14ac:dyDescent="0.25">
      <c r="D14" s="8">
        <f>+D12+D13</f>
        <v>184422.34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
    </sheetView>
  </sheetViews>
  <sheetFormatPr baseColWidth="10" defaultColWidth="9.140625" defaultRowHeight="15" x14ac:dyDescent="0.25"/>
  <sheetData>
    <row r="1" spans="1:1" x14ac:dyDescent="0.25">
      <c r="A1" t="s">
        <v>66</v>
      </c>
    </row>
    <row r="3" spans="1:1" x14ac:dyDescent="0.25">
      <c r="A3" t="s">
        <v>67</v>
      </c>
    </row>
    <row r="4" spans="1:1" x14ac:dyDescent="0.25">
      <c r="A4" t="s">
        <v>71</v>
      </c>
    </row>
    <row r="5" spans="1:1" x14ac:dyDescent="0.25">
      <c r="A5" t="s">
        <v>74</v>
      </c>
    </row>
    <row r="6" spans="1:1" x14ac:dyDescent="0.25">
      <c r="A6" t="s">
        <v>72</v>
      </c>
    </row>
    <row r="7" spans="1:1" x14ac:dyDescent="0.25">
      <c r="A7"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6"/>
  <sheetViews>
    <sheetView workbookViewId="0"/>
  </sheetViews>
  <sheetFormatPr baseColWidth="10" defaultColWidth="9.140625" defaultRowHeight="15" x14ac:dyDescent="0.25"/>
  <sheetData>
    <row r="1" spans="1:1" x14ac:dyDescent="0.25">
      <c r="A1" t="str">
        <f>+'F.1359 (Control TXT)'!C7</f>
        <v>0102024000001035931359100100</v>
      </c>
    </row>
    <row r="2" spans="1:1" x14ac:dyDescent="0.25">
      <c r="A2" t="str">
        <f>+'F.1359 (Control TXT)'!C8</f>
        <v>0200008100</v>
      </c>
    </row>
    <row r="3" spans="1:1" x14ac:dyDescent="0.25">
      <c r="A3" t="str">
        <f>+'F.1359 (Control TXT)'!C9</f>
        <v>030000000000000000000000000000000000000000000000000000000000000000000000000000000000000000000000000000000000000000000000000000000000000000000000000000000000000000000000</v>
      </c>
    </row>
    <row r="4" spans="1:1" x14ac:dyDescent="0.25">
      <c r="A4" t="str">
        <f>+'F.1359 (Control TXT)'!C10</f>
        <v>040000000000000000000000000000000000000000000000000000000000000000000000000000000000000000000000000000000000000000000000000000000000000000000000000000000000000000000000000000000000000000000000000000000000000000000000000000000000000000000000000000000000000000000000000000000</v>
      </c>
    </row>
    <row r="5" spans="1:1" x14ac:dyDescent="0.25">
      <c r="A5" t="str">
        <f>+'F.1359 (Control TXT)'!C11</f>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row>
    <row r="6" spans="1:1" x14ac:dyDescent="0.25">
      <c r="A6" t="str">
        <f>+'F.1359 (Control TXT)'!C14</f>
        <v>08000000000000000002000000000000000000000000000000000000000000000000000000000000000000000000000000000000000000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80" zoomScaleNormal="80" workbookViewId="0">
      <selection sqref="A1:XFD1048576"/>
    </sheetView>
  </sheetViews>
  <sheetFormatPr baseColWidth="10" defaultColWidth="0" defaultRowHeight="15" zeroHeight="1" x14ac:dyDescent="0.25"/>
  <cols>
    <col min="1" max="1" width="2.85546875" style="26" customWidth="1"/>
    <col min="2" max="2" width="69.140625" style="26" customWidth="1"/>
    <col min="3" max="3" width="43.5703125" style="26" customWidth="1"/>
    <col min="4" max="4" width="2.85546875" style="26" customWidth="1"/>
    <col min="5" max="16384" width="9.140625" style="26" hidden="1"/>
  </cols>
  <sheetData>
    <row r="1" spans="2:3" ht="15" customHeight="1" thickBot="1" x14ac:dyDescent="0.3"/>
    <row r="2" spans="2:3" ht="51.75" customHeight="1" thickBot="1" x14ac:dyDescent="0.3">
      <c r="B2" s="95" t="s">
        <v>239</v>
      </c>
      <c r="C2" s="85"/>
    </row>
    <row r="3" spans="2:3" ht="14.25" customHeight="1" x14ac:dyDescent="0.25">
      <c r="B3" s="145"/>
      <c r="C3" s="145"/>
    </row>
    <row r="4" spans="2:3" ht="75" customHeight="1" x14ac:dyDescent="0.25">
      <c r="B4" s="144" t="s">
        <v>240</v>
      </c>
      <c r="C4" s="144"/>
    </row>
    <row r="5" spans="2:3" ht="14.25" customHeight="1" x14ac:dyDescent="0.25"/>
    <row r="6" spans="2:3" ht="89.25" customHeight="1" x14ac:dyDescent="0.25">
      <c r="B6" s="144" t="s">
        <v>130</v>
      </c>
      <c r="C6" s="144"/>
    </row>
    <row r="7" spans="2:3" ht="14.25" customHeight="1" x14ac:dyDescent="0.25"/>
    <row r="8" spans="2:3" ht="115.5" customHeight="1" x14ac:dyDescent="0.25">
      <c r="B8" s="144" t="s">
        <v>242</v>
      </c>
      <c r="C8" s="144"/>
    </row>
    <row r="9" spans="2:3" ht="14.25" customHeight="1" x14ac:dyDescent="0.25">
      <c r="B9" s="96"/>
      <c r="C9" s="96"/>
    </row>
    <row r="10" spans="2:3" ht="99.75" customHeight="1" x14ac:dyDescent="0.25">
      <c r="B10" s="144" t="s">
        <v>128</v>
      </c>
      <c r="C10" s="144"/>
    </row>
    <row r="11" spans="2:3" ht="14.25" customHeight="1" x14ac:dyDescent="0.25">
      <c r="B11" s="96"/>
      <c r="C11" s="96"/>
    </row>
    <row r="12" spans="2:3" ht="54.75" customHeight="1" x14ac:dyDescent="0.25">
      <c r="B12" s="144" t="s">
        <v>241</v>
      </c>
      <c r="C12" s="144"/>
    </row>
    <row r="13" spans="2:3" ht="14.25" customHeight="1" x14ac:dyDescent="0.25"/>
    <row r="14" spans="2:3" ht="66" customHeight="1" x14ac:dyDescent="0.25">
      <c r="B14" s="144" t="s">
        <v>129</v>
      </c>
      <c r="C14" s="144"/>
    </row>
    <row r="15" spans="2:3" ht="15" customHeight="1" x14ac:dyDescent="0.25"/>
    <row r="16" spans="2:3" ht="37.5" hidden="1" customHeight="1" x14ac:dyDescent="0.25"/>
    <row r="17" ht="37.5" hidden="1" customHeight="1" x14ac:dyDescent="0.25"/>
    <row r="18" ht="37.5" hidden="1" customHeight="1" x14ac:dyDescent="0.25"/>
  </sheetData>
  <sheetProtection algorithmName="SHA-512" hashValue="IEXACu8T8zrU+fyYqM9WQGf6hvxG/uyU1c9vAttSknSqrGnDtP6++lcnY2qYI7Bkr/xNERRHy4eHvUuS/lfFQg==" saltValue="dtUoYg64h0YtD7nNER+R8A==" spinCount="100000" sheet="1" objects="1" scenarios="1"/>
  <mergeCells count="7">
    <mergeCell ref="B14:C14"/>
    <mergeCell ref="B3:C3"/>
    <mergeCell ref="B4:C4"/>
    <mergeCell ref="B6:C6"/>
    <mergeCell ref="B8:C8"/>
    <mergeCell ref="B10:C10"/>
    <mergeCell ref="B12:C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54"/>
  <sheetViews>
    <sheetView showGridLines="0" tabSelected="1" zoomScale="60" zoomScaleNormal="60" zoomScalePageLayoutView="50" workbookViewId="0">
      <pane ySplit="4" topLeftCell="A48" activePane="bottomLeft" state="frozen"/>
      <selection activeCell="A3" sqref="A3"/>
      <selection pane="bottomLeft" activeCell="H7" sqref="H7"/>
    </sheetView>
  </sheetViews>
  <sheetFormatPr baseColWidth="10" defaultColWidth="0" defaultRowHeight="46.5" customHeight="1" zeroHeight="1" x14ac:dyDescent="0.3"/>
  <cols>
    <col min="1" max="1" width="8.7109375" style="115" customWidth="1"/>
    <col min="2" max="2" width="10.140625" style="78" hidden="1" customWidth="1"/>
    <col min="3" max="3" width="18.7109375" style="78" hidden="1" customWidth="1"/>
    <col min="4" max="4" width="71.28515625" style="26" bestFit="1" customWidth="1"/>
    <col min="5" max="5" width="18.7109375" style="26" hidden="1" customWidth="1"/>
    <col min="6" max="6" width="96" style="26" customWidth="1"/>
    <col min="7" max="7" width="0.7109375" style="27" hidden="1" customWidth="1"/>
    <col min="8" max="8" width="30.140625" style="13" bestFit="1" customWidth="1"/>
    <col min="9" max="9" width="34.42578125" style="26" hidden="1" customWidth="1"/>
    <col min="10" max="10" width="36.28515625" style="27" customWidth="1"/>
    <col min="11" max="11" width="49.42578125" style="79" hidden="1" customWidth="1"/>
    <col min="12" max="12" width="32.7109375" style="27" customWidth="1"/>
    <col min="13" max="13" width="30.5703125" style="27" customWidth="1"/>
    <col min="14" max="14" width="38.7109375" style="26" hidden="1"/>
    <col min="15" max="15" width="42.28515625" style="26" hidden="1"/>
    <col min="16" max="16" width="42" style="26" hidden="1"/>
    <col min="17" max="17" width="23.42578125" style="26" hidden="1"/>
    <col min="18" max="18" width="42.42578125" style="26" hidden="1"/>
    <col min="19" max="19" width="47.5703125" style="26" hidden="1"/>
    <col min="20" max="16383" width="9.140625" style="26" hidden="1"/>
    <col min="16384" max="16384" width="8.42578125" style="26" hidden="1"/>
  </cols>
  <sheetData>
    <row r="1" spans="1:17" ht="46.5" hidden="1" customHeight="1" x14ac:dyDescent="0.3">
      <c r="B1" s="148" t="s">
        <v>15</v>
      </c>
      <c r="C1" s="149"/>
      <c r="D1" s="149"/>
      <c r="E1" s="149"/>
      <c r="F1" s="149"/>
      <c r="G1" s="150"/>
      <c r="I1" s="27"/>
      <c r="K1" s="26"/>
    </row>
    <row r="2" spans="1:17" ht="46.5" hidden="1" customHeight="1" x14ac:dyDescent="0.3">
      <c r="B2" s="151" t="s">
        <v>14</v>
      </c>
      <c r="C2" s="152"/>
      <c r="D2" s="152"/>
      <c r="E2" s="152"/>
      <c r="F2" s="152"/>
      <c r="G2" s="153"/>
      <c r="I2" s="27"/>
      <c r="K2" s="28"/>
      <c r="L2" s="123"/>
      <c r="M2" s="122"/>
      <c r="N2" s="123"/>
    </row>
    <row r="3" spans="1:17" ht="46.5" customHeight="1" x14ac:dyDescent="0.3">
      <c r="B3" s="58" t="s">
        <v>0</v>
      </c>
      <c r="C3" s="59" t="s">
        <v>1</v>
      </c>
      <c r="D3" s="29" t="s">
        <v>111</v>
      </c>
      <c r="E3" s="29" t="s">
        <v>3</v>
      </c>
      <c r="F3" s="29" t="s">
        <v>112</v>
      </c>
      <c r="G3" s="29" t="s">
        <v>5</v>
      </c>
      <c r="H3" s="137" t="s">
        <v>103</v>
      </c>
      <c r="I3" s="29" t="s">
        <v>57</v>
      </c>
      <c r="J3" s="30" t="s">
        <v>119</v>
      </c>
      <c r="K3" s="29" t="s">
        <v>109</v>
      </c>
      <c r="L3" s="30" t="s">
        <v>59</v>
      </c>
      <c r="M3" s="30" t="s">
        <v>60</v>
      </c>
      <c r="N3" s="30" t="s">
        <v>58</v>
      </c>
      <c r="O3" s="101" t="s">
        <v>64</v>
      </c>
      <c r="P3" s="101" t="s">
        <v>65</v>
      </c>
      <c r="Q3" s="101" t="s">
        <v>18</v>
      </c>
    </row>
    <row r="4" spans="1:17" ht="46.5" hidden="1" customHeight="1" x14ac:dyDescent="0.25">
      <c r="A4" s="147" t="s">
        <v>14</v>
      </c>
      <c r="B4" s="32">
        <v>1</v>
      </c>
      <c r="C4" s="33">
        <v>2</v>
      </c>
      <c r="D4" s="34" t="s">
        <v>6</v>
      </c>
      <c r="E4" s="34" t="s">
        <v>12</v>
      </c>
      <c r="F4" s="128" t="s">
        <v>73</v>
      </c>
      <c r="G4" s="35">
        <v>2</v>
      </c>
      <c r="H4" s="21" t="s">
        <v>13</v>
      </c>
      <c r="I4" s="36" t="str">
        <f t="shared" ref="I4:I11" si="0">IF(LEN(J4)-G4=0,"Ok, Longitud igual a "&amp;G4&amp;" caracteres","Revisar Carga, Longitud distinta de "&amp;G4&amp;" caracteres")</f>
        <v>Ok, Longitud igual a 2 caracteres</v>
      </c>
      <c r="J4" s="37" t="s">
        <v>13</v>
      </c>
      <c r="K4" s="38"/>
      <c r="L4" s="39"/>
      <c r="M4" s="39"/>
      <c r="O4" s="40" t="s">
        <v>13</v>
      </c>
      <c r="P4" s="26" t="b">
        <f>J4=O4</f>
        <v>1</v>
      </c>
      <c r="Q4" s="26" t="b">
        <f t="shared" ref="Q4:Q12" si="1">H4=J4</f>
        <v>1</v>
      </c>
    </row>
    <row r="5" spans="1:17" ht="46.5" customHeight="1" x14ac:dyDescent="0.25">
      <c r="A5" s="147"/>
      <c r="B5" s="41">
        <v>2</v>
      </c>
      <c r="C5" s="42">
        <v>13</v>
      </c>
      <c r="D5" s="34" t="s">
        <v>7</v>
      </c>
      <c r="E5" s="34" t="s">
        <v>12</v>
      </c>
      <c r="F5" s="128" t="s">
        <v>113</v>
      </c>
      <c r="G5" s="35">
        <v>11</v>
      </c>
      <c r="H5" s="14"/>
      <c r="I5" s="36" t="str">
        <f>IF(LEN(J5)-G5=0,"Ok, Longitud igual a "&amp;G5&amp;" caracteres","Revisar Carga, Longitud distinta de "&amp;G5&amp;" caracteres")</f>
        <v>Revisar Carga, Longitud distinta de 11 caracteres</v>
      </c>
      <c r="J5" s="43">
        <f>+H5</f>
        <v>0</v>
      </c>
      <c r="K5" s="38"/>
      <c r="L5" s="39"/>
      <c r="M5" s="39"/>
      <c r="O5" s="44">
        <v>30711821593</v>
      </c>
      <c r="P5" s="26" t="b">
        <f>J5=O5</f>
        <v>0</v>
      </c>
      <c r="Q5" s="26" t="b">
        <f t="shared" si="1"/>
        <v>1</v>
      </c>
    </row>
    <row r="6" spans="1:17" ht="46.5" customHeight="1" x14ac:dyDescent="0.25">
      <c r="A6" s="147"/>
      <c r="B6" s="41">
        <v>3</v>
      </c>
      <c r="C6" s="42">
        <v>19</v>
      </c>
      <c r="D6" s="34" t="s">
        <v>8</v>
      </c>
      <c r="E6" s="34" t="s">
        <v>12</v>
      </c>
      <c r="F6" s="128" t="s">
        <v>124</v>
      </c>
      <c r="G6" s="35">
        <v>6</v>
      </c>
      <c r="H6" s="14">
        <v>202400</v>
      </c>
      <c r="I6" s="36" t="str">
        <f t="shared" si="0"/>
        <v>Ok, Longitud igual a 6 caracteres</v>
      </c>
      <c r="J6" s="43">
        <f>+H6</f>
        <v>202400</v>
      </c>
      <c r="K6" s="38"/>
      <c r="L6" s="39"/>
      <c r="M6" s="39"/>
      <c r="O6" s="44">
        <v>202308</v>
      </c>
      <c r="P6" s="26" t="b">
        <f t="shared" ref="P6:P35" si="2">J6=O6</f>
        <v>0</v>
      </c>
      <c r="Q6" s="26" t="b">
        <f t="shared" si="1"/>
        <v>1</v>
      </c>
    </row>
    <row r="7" spans="1:17" ht="46.5" customHeight="1" x14ac:dyDescent="0.25">
      <c r="A7" s="147"/>
      <c r="B7" s="41">
        <v>4</v>
      </c>
      <c r="C7" s="42">
        <v>21</v>
      </c>
      <c r="D7" s="34" t="s">
        <v>9</v>
      </c>
      <c r="E7" s="34" t="s">
        <v>12</v>
      </c>
      <c r="F7" s="128" t="s">
        <v>110</v>
      </c>
      <c r="G7" s="35">
        <v>2</v>
      </c>
      <c r="H7" s="20" t="s">
        <v>61</v>
      </c>
      <c r="I7" s="36" t="str">
        <f t="shared" si="0"/>
        <v>Ok, Longitud igual a 2 caracteres</v>
      </c>
      <c r="J7" s="43" t="str">
        <f>+H7</f>
        <v>00</v>
      </c>
      <c r="K7" s="38"/>
      <c r="L7" s="39"/>
      <c r="M7" s="39"/>
      <c r="O7" s="40" t="s">
        <v>61</v>
      </c>
      <c r="P7" s="26" t="b">
        <f t="shared" si="2"/>
        <v>1</v>
      </c>
      <c r="Q7" s="26" t="b">
        <f t="shared" si="1"/>
        <v>1</v>
      </c>
    </row>
    <row r="8" spans="1:17" ht="46.5" hidden="1" customHeight="1" x14ac:dyDescent="0.25">
      <c r="A8" s="147"/>
      <c r="B8" s="41">
        <v>5</v>
      </c>
      <c r="C8" s="42">
        <v>25</v>
      </c>
      <c r="D8" s="34" t="s">
        <v>68</v>
      </c>
      <c r="E8" s="34" t="s">
        <v>12</v>
      </c>
      <c r="F8" s="128" t="s">
        <v>20</v>
      </c>
      <c r="G8" s="35">
        <v>4</v>
      </c>
      <c r="H8" s="21" t="s">
        <v>21</v>
      </c>
      <c r="I8" s="36" t="str">
        <f>IF(LEN(J8)-G8=0,"Ok, Longitud igual a "&amp;G8&amp;" caracteres","Revisar Carga, Longitud distinta de "&amp;G8&amp;" caracteres")</f>
        <v>Ok, Longitud igual a 4 caracteres</v>
      </c>
      <c r="J8" s="37" t="s">
        <v>21</v>
      </c>
      <c r="K8" s="38"/>
      <c r="L8" s="39"/>
      <c r="M8" s="39"/>
      <c r="O8" s="40" t="s">
        <v>21</v>
      </c>
      <c r="P8" s="26" t="b">
        <f t="shared" si="2"/>
        <v>1</v>
      </c>
      <c r="Q8" s="26" t="b">
        <f t="shared" si="1"/>
        <v>1</v>
      </c>
    </row>
    <row r="9" spans="1:17" ht="46.5" hidden="1" customHeight="1" x14ac:dyDescent="0.25">
      <c r="A9" s="147"/>
      <c r="B9" s="41">
        <v>6</v>
      </c>
      <c r="C9" s="42">
        <v>28</v>
      </c>
      <c r="D9" s="34" t="s">
        <v>10</v>
      </c>
      <c r="E9" s="34" t="s">
        <v>12</v>
      </c>
      <c r="F9" s="128" t="s">
        <v>134</v>
      </c>
      <c r="G9" s="35">
        <v>3</v>
      </c>
      <c r="H9" s="21" t="s">
        <v>135</v>
      </c>
      <c r="I9" s="36" t="str">
        <f t="shared" si="0"/>
        <v>Ok, Longitud igual a 3 caracteres</v>
      </c>
      <c r="J9" s="37">
        <v>593</v>
      </c>
      <c r="K9" s="38"/>
      <c r="L9" s="39"/>
      <c r="M9" s="39"/>
      <c r="O9" s="40" t="s">
        <v>22</v>
      </c>
      <c r="P9" s="26" t="b">
        <f t="shared" si="2"/>
        <v>0</v>
      </c>
      <c r="Q9" s="26" t="b">
        <f t="shared" si="1"/>
        <v>0</v>
      </c>
    </row>
    <row r="10" spans="1:17" ht="46.5" hidden="1" customHeight="1" x14ac:dyDescent="0.25">
      <c r="A10" s="147"/>
      <c r="B10" s="41">
        <v>7</v>
      </c>
      <c r="C10" s="42">
        <v>32</v>
      </c>
      <c r="D10" s="34" t="s">
        <v>11</v>
      </c>
      <c r="E10" s="34" t="s">
        <v>12</v>
      </c>
      <c r="F10" s="128" t="s">
        <v>136</v>
      </c>
      <c r="G10" s="35">
        <v>4</v>
      </c>
      <c r="H10" s="21" t="s">
        <v>137</v>
      </c>
      <c r="I10" s="36" t="str">
        <f t="shared" si="0"/>
        <v>Ok, Longitud igual a 4 caracteres</v>
      </c>
      <c r="J10" s="37">
        <v>1359</v>
      </c>
      <c r="K10" s="38"/>
      <c r="L10" s="39"/>
      <c r="M10" s="39"/>
      <c r="O10" s="40" t="s">
        <v>23</v>
      </c>
      <c r="P10" s="26" t="b">
        <f t="shared" si="2"/>
        <v>0</v>
      </c>
      <c r="Q10" s="26" t="b">
        <f t="shared" si="1"/>
        <v>0</v>
      </c>
    </row>
    <row r="11" spans="1:17" ht="46.5" customHeight="1" x14ac:dyDescent="0.25">
      <c r="A11" s="147"/>
      <c r="B11" s="41">
        <v>8</v>
      </c>
      <c r="C11" s="42">
        <v>33</v>
      </c>
      <c r="D11" s="34" t="s">
        <v>69</v>
      </c>
      <c r="E11" s="34" t="s">
        <v>12</v>
      </c>
      <c r="F11" s="128" t="s">
        <v>243</v>
      </c>
      <c r="G11" s="35">
        <v>1</v>
      </c>
      <c r="H11" s="20" t="s">
        <v>120</v>
      </c>
      <c r="I11" s="36" t="str">
        <f t="shared" si="0"/>
        <v>Ok, Longitud igual a 1 caracteres</v>
      </c>
      <c r="J11" s="45">
        <f>VLOOKUP(H11,TABLA!$A$1:$B$4,2,0)</f>
        <v>1</v>
      </c>
      <c r="K11" s="38"/>
      <c r="L11" s="39"/>
      <c r="M11" s="39"/>
      <c r="O11" s="44" t="s">
        <v>84</v>
      </c>
      <c r="P11" s="26" t="b">
        <f t="shared" si="2"/>
        <v>0</v>
      </c>
      <c r="Q11" s="26" t="b">
        <f t="shared" si="1"/>
        <v>0</v>
      </c>
    </row>
    <row r="12" spans="1:17" ht="46.5" hidden="1" customHeight="1" x14ac:dyDescent="0.25">
      <c r="A12" s="147"/>
      <c r="B12" s="41">
        <v>9</v>
      </c>
      <c r="C12" s="42">
        <v>38</v>
      </c>
      <c r="D12" s="34" t="s">
        <v>70</v>
      </c>
      <c r="E12" s="34" t="s">
        <v>12</v>
      </c>
      <c r="F12" s="128" t="s">
        <v>138</v>
      </c>
      <c r="G12" s="35">
        <v>5</v>
      </c>
      <c r="H12" s="21" t="s">
        <v>139</v>
      </c>
      <c r="I12" s="36" t="str">
        <f>IF(LEN(J12)-G12=0,"Ok, Longitud igual a "&amp;G12&amp;" caracteres","Revisar Carga, Longitud distinta de "&amp;G12&amp;" caracteres")</f>
        <v>Ok, Longitud igual a 5 caracteres</v>
      </c>
      <c r="J12" s="134" t="s">
        <v>139</v>
      </c>
      <c r="K12" s="38"/>
      <c r="L12" s="39"/>
      <c r="M12" s="39"/>
      <c r="O12" s="40" t="s">
        <v>24</v>
      </c>
      <c r="P12" s="26" t="b">
        <f t="shared" si="2"/>
        <v>0</v>
      </c>
      <c r="Q12" s="26" t="b">
        <f t="shared" si="1"/>
        <v>1</v>
      </c>
    </row>
    <row r="13" spans="1:17" ht="46.5" hidden="1" customHeight="1" x14ac:dyDescent="0.3">
      <c r="B13" s="46"/>
      <c r="C13" s="46"/>
      <c r="D13" s="47"/>
      <c r="E13" s="47"/>
      <c r="F13" s="38"/>
      <c r="G13" s="47"/>
      <c r="H13" s="15"/>
      <c r="I13" s="47"/>
      <c r="J13" s="39"/>
      <c r="K13" s="38"/>
      <c r="L13" s="39"/>
      <c r="M13" s="39"/>
      <c r="O13" s="48"/>
    </row>
    <row r="14" spans="1:17" ht="46.5" hidden="1" customHeight="1" x14ac:dyDescent="0.3">
      <c r="B14" s="49" t="s">
        <v>16</v>
      </c>
      <c r="C14" s="50"/>
      <c r="D14" s="51"/>
      <c r="E14" s="51"/>
      <c r="F14" s="129"/>
      <c r="G14" s="52"/>
      <c r="H14" s="15"/>
      <c r="I14" s="47"/>
      <c r="J14" s="39"/>
      <c r="K14" s="38"/>
      <c r="L14" s="39"/>
      <c r="M14" s="39"/>
      <c r="O14" s="53"/>
      <c r="P14" s="26" t="b">
        <f t="shared" si="2"/>
        <v>1</v>
      </c>
      <c r="Q14" s="26" t="b">
        <f>H14=J14</f>
        <v>1</v>
      </c>
    </row>
    <row r="15" spans="1:17" ht="46.5" hidden="1" customHeight="1" x14ac:dyDescent="0.3">
      <c r="B15" s="54" t="s">
        <v>17</v>
      </c>
      <c r="C15" s="55"/>
      <c r="D15" s="56"/>
      <c r="E15" s="56"/>
      <c r="F15" s="130"/>
      <c r="G15" s="57"/>
      <c r="H15" s="15"/>
      <c r="I15" s="47"/>
      <c r="J15" s="39"/>
      <c r="K15" s="38"/>
      <c r="L15" s="39"/>
      <c r="M15" s="39"/>
      <c r="O15" s="53"/>
      <c r="P15" s="26" t="b">
        <f>J15=O15</f>
        <v>1</v>
      </c>
      <c r="Q15" s="26" t="b">
        <f>H15=J15</f>
        <v>1</v>
      </c>
    </row>
    <row r="16" spans="1:17" ht="46.5" hidden="1" customHeight="1" x14ac:dyDescent="0.3">
      <c r="B16" s="58" t="s">
        <v>0</v>
      </c>
      <c r="C16" s="59" t="s">
        <v>1</v>
      </c>
      <c r="D16" s="60" t="s">
        <v>2</v>
      </c>
      <c r="E16" s="60" t="s">
        <v>3</v>
      </c>
      <c r="F16" s="131" t="s">
        <v>4</v>
      </c>
      <c r="G16" s="60" t="s">
        <v>5</v>
      </c>
      <c r="H16" s="16" t="s">
        <v>103</v>
      </c>
      <c r="I16" s="60" t="s">
        <v>57</v>
      </c>
      <c r="J16" s="61" t="s">
        <v>105</v>
      </c>
      <c r="K16" s="38"/>
      <c r="L16" s="62" t="s">
        <v>59</v>
      </c>
      <c r="M16" s="62" t="s">
        <v>60</v>
      </c>
      <c r="N16" s="63" t="s">
        <v>58</v>
      </c>
      <c r="O16" s="31" t="s">
        <v>64</v>
      </c>
      <c r="P16" s="31" t="s">
        <v>65</v>
      </c>
      <c r="Q16" s="31" t="s">
        <v>18</v>
      </c>
    </row>
    <row r="17" spans="1:17" ht="46.5" hidden="1" customHeight="1" x14ac:dyDescent="0.25">
      <c r="A17" s="154" t="s">
        <v>17</v>
      </c>
      <c r="B17" s="41">
        <v>1</v>
      </c>
      <c r="C17" s="64">
        <v>2</v>
      </c>
      <c r="D17" s="34" t="s">
        <v>6</v>
      </c>
      <c r="E17" s="35" t="s">
        <v>12</v>
      </c>
      <c r="F17" s="128" t="s">
        <v>33</v>
      </c>
      <c r="G17" s="35">
        <v>2</v>
      </c>
      <c r="H17" s="21" t="s">
        <v>52</v>
      </c>
      <c r="I17" s="36" t="str">
        <f>IF(LEN(J17)-G17=0,"Ok, Longitud igual a "&amp;G17&amp;" caracteres","Revisar Carga, Longitud distinta de "&amp;G17&amp;" caracteres")</f>
        <v>Ok, Longitud igual a 2 caracteres</v>
      </c>
      <c r="J17" s="37" t="s">
        <v>52</v>
      </c>
      <c r="K17" s="38"/>
      <c r="L17" s="39"/>
      <c r="M17" s="39"/>
      <c r="O17" s="40" t="s">
        <v>52</v>
      </c>
      <c r="P17" s="26" t="b">
        <f t="shared" ref="P17:P22" si="3">J17=O17</f>
        <v>1</v>
      </c>
      <c r="Q17" s="26" t="b">
        <f t="shared" ref="Q17:Q24" si="4">H17=J17</f>
        <v>1</v>
      </c>
    </row>
    <row r="18" spans="1:17" ht="46.5" customHeight="1" x14ac:dyDescent="0.25">
      <c r="A18" s="154"/>
      <c r="B18" s="41">
        <v>2</v>
      </c>
      <c r="C18" s="64">
        <v>13</v>
      </c>
      <c r="D18" s="34" t="s">
        <v>28</v>
      </c>
      <c r="E18" s="35" t="s">
        <v>12</v>
      </c>
      <c r="F18" s="128" t="s">
        <v>114</v>
      </c>
      <c r="G18" s="35">
        <v>11</v>
      </c>
      <c r="H18" s="14"/>
      <c r="I18" s="36" t="str">
        <f>IF(LEN(J18)-G18=0,"Ok, Longitud igual a "&amp;G18&amp;" caracteres","Revisar Carga, Longitud distinta de "&amp;G18&amp;" caracteres")</f>
        <v>Revisar Carga, Longitud distinta de 11 caracteres</v>
      </c>
      <c r="J18" s="43">
        <f>+H18</f>
        <v>0</v>
      </c>
      <c r="K18" s="38"/>
      <c r="L18" s="39"/>
      <c r="M18" s="39"/>
      <c r="O18" s="44">
        <v>20178248007</v>
      </c>
      <c r="P18" s="26" t="b">
        <f t="shared" si="3"/>
        <v>0</v>
      </c>
      <c r="Q18" s="26" t="b">
        <f t="shared" si="4"/>
        <v>1</v>
      </c>
    </row>
    <row r="19" spans="1:17" ht="46.5" customHeight="1" x14ac:dyDescent="0.25">
      <c r="A19" s="154"/>
      <c r="B19" s="41">
        <v>3</v>
      </c>
      <c r="C19" s="64">
        <v>21</v>
      </c>
      <c r="D19" s="34" t="s">
        <v>29</v>
      </c>
      <c r="E19" s="35" t="s">
        <v>12</v>
      </c>
      <c r="F19" s="128" t="s">
        <v>115</v>
      </c>
      <c r="G19" s="35">
        <v>8</v>
      </c>
      <c r="H19" s="14"/>
      <c r="I19" s="36" t="str">
        <f t="shared" ref="I19:I24" si="5">IF(LEN(J19)-G19=0,"Ok, Longitud igual a "&amp;G19&amp;" caracteres","Revisar Carga, Longitud distinta de "&amp;G19&amp;" caracteres")</f>
        <v>Revisar Carga, Longitud distinta de 8 caracteres</v>
      </c>
      <c r="J19" s="43">
        <f>+H19</f>
        <v>0</v>
      </c>
      <c r="K19" s="38"/>
      <c r="L19" s="39"/>
      <c r="M19" s="39"/>
      <c r="O19" s="40">
        <v>20230101</v>
      </c>
      <c r="P19" s="26" t="b">
        <f t="shared" si="3"/>
        <v>0</v>
      </c>
      <c r="Q19" s="26" t="b">
        <f t="shared" si="4"/>
        <v>1</v>
      </c>
    </row>
    <row r="20" spans="1:17" ht="46.5" customHeight="1" x14ac:dyDescent="0.25">
      <c r="A20" s="154"/>
      <c r="B20" s="41">
        <v>4</v>
      </c>
      <c r="C20" s="64">
        <v>29</v>
      </c>
      <c r="D20" s="34" t="s">
        <v>30</v>
      </c>
      <c r="E20" s="35" t="s">
        <v>12</v>
      </c>
      <c r="F20" s="128" t="s">
        <v>115</v>
      </c>
      <c r="G20" s="35">
        <v>8</v>
      </c>
      <c r="H20" s="14"/>
      <c r="I20" s="36" t="str">
        <f t="shared" si="5"/>
        <v>Revisar Carga, Longitud distinta de 8 caracteres</v>
      </c>
      <c r="J20" s="43">
        <f>+H20</f>
        <v>0</v>
      </c>
      <c r="K20" s="38"/>
      <c r="L20" s="39"/>
      <c r="M20" s="39"/>
      <c r="O20" s="40">
        <v>20230831</v>
      </c>
      <c r="P20" s="26" t="b">
        <f t="shared" si="3"/>
        <v>0</v>
      </c>
      <c r="Q20" s="26" t="b">
        <f t="shared" si="4"/>
        <v>1</v>
      </c>
    </row>
    <row r="21" spans="1:17" ht="46.5" customHeight="1" x14ac:dyDescent="0.25">
      <c r="A21" s="154"/>
      <c r="B21" s="41">
        <v>5</v>
      </c>
      <c r="C21" s="64">
        <v>31</v>
      </c>
      <c r="D21" s="34" t="s">
        <v>31</v>
      </c>
      <c r="E21" s="35" t="s">
        <v>12</v>
      </c>
      <c r="F21" s="128" t="s">
        <v>116</v>
      </c>
      <c r="G21" s="35">
        <v>2</v>
      </c>
      <c r="H21" s="20" t="s">
        <v>85</v>
      </c>
      <c r="I21" s="36" t="str">
        <f t="shared" si="5"/>
        <v>Ok, Longitud igual a 2 caracteres</v>
      </c>
      <c r="J21" s="43" t="str">
        <f>+H21</f>
        <v>08</v>
      </c>
      <c r="K21" s="38"/>
      <c r="L21" s="39"/>
      <c r="M21" s="39"/>
      <c r="O21" s="40" t="s">
        <v>85</v>
      </c>
      <c r="P21" s="26" t="b">
        <f t="shared" si="3"/>
        <v>1</v>
      </c>
      <c r="Q21" s="26" t="b">
        <f t="shared" si="4"/>
        <v>1</v>
      </c>
    </row>
    <row r="22" spans="1:17" ht="78" customHeight="1" x14ac:dyDescent="0.25">
      <c r="A22" s="154"/>
      <c r="B22" s="41">
        <v>6</v>
      </c>
      <c r="C22" s="64">
        <v>32</v>
      </c>
      <c r="D22" s="34" t="s">
        <v>32</v>
      </c>
      <c r="E22" s="35" t="s">
        <v>12</v>
      </c>
      <c r="F22" s="128" t="s">
        <v>244</v>
      </c>
      <c r="G22" s="35">
        <v>1</v>
      </c>
      <c r="H22" s="20" t="s">
        <v>125</v>
      </c>
      <c r="I22" s="36" t="str">
        <f t="shared" si="5"/>
        <v>Ok, Longitud igual a 1 caracteres</v>
      </c>
      <c r="J22" s="43">
        <f>VLOOKUP(H22,TABLA!$A$6:$B$7,2,0)</f>
        <v>1</v>
      </c>
      <c r="K22" s="38"/>
      <c r="L22" s="39"/>
      <c r="M22" s="39"/>
      <c r="O22" s="40" t="s">
        <v>104</v>
      </c>
      <c r="P22" s="26" t="b">
        <f t="shared" si="3"/>
        <v>0</v>
      </c>
      <c r="Q22" s="26" t="b">
        <f t="shared" si="4"/>
        <v>0</v>
      </c>
    </row>
    <row r="23" spans="1:17" ht="46.5" customHeight="1" x14ac:dyDescent="0.25">
      <c r="A23" s="154"/>
      <c r="B23" s="41">
        <v>7</v>
      </c>
      <c r="C23" s="64">
        <v>33</v>
      </c>
      <c r="D23" s="34" t="s">
        <v>140</v>
      </c>
      <c r="E23" s="35" t="s">
        <v>12</v>
      </c>
      <c r="F23" s="128" t="s">
        <v>117</v>
      </c>
      <c r="G23" s="35">
        <v>1</v>
      </c>
      <c r="H23" s="22" t="s">
        <v>126</v>
      </c>
      <c r="I23" s="36" t="str">
        <f t="shared" si="5"/>
        <v>Ok, Longitud igual a 1 caracteres</v>
      </c>
      <c r="J23" s="43">
        <f>VLOOKUP(H23,TABLA!$A$11:$B$12,2,0)</f>
        <v>0</v>
      </c>
      <c r="K23" s="38"/>
      <c r="L23" s="39"/>
      <c r="M23" s="39"/>
      <c r="O23" s="40">
        <v>0</v>
      </c>
      <c r="P23" s="26" t="b">
        <f t="shared" si="2"/>
        <v>1</v>
      </c>
      <c r="Q23" s="26" t="b">
        <f t="shared" si="4"/>
        <v>0</v>
      </c>
    </row>
    <row r="24" spans="1:17" ht="46.5" customHeight="1" x14ac:dyDescent="0.25">
      <c r="A24" s="154"/>
      <c r="B24" s="41">
        <v>8</v>
      </c>
      <c r="C24" s="64">
        <v>34</v>
      </c>
      <c r="D24" s="34" t="s">
        <v>141</v>
      </c>
      <c r="E24" s="35" t="s">
        <v>12</v>
      </c>
      <c r="F24" s="128" t="s">
        <v>117</v>
      </c>
      <c r="G24" s="35">
        <v>1</v>
      </c>
      <c r="H24" s="22" t="s">
        <v>126</v>
      </c>
      <c r="I24" s="36" t="str">
        <f t="shared" si="5"/>
        <v>Ok, Longitud igual a 1 caracteres</v>
      </c>
      <c r="J24" s="43">
        <f>VLOOKUP(H24,TABLA!$A$11:$B$12,2,0)</f>
        <v>0</v>
      </c>
      <c r="K24" s="38"/>
      <c r="L24" s="39"/>
      <c r="M24" s="39"/>
      <c r="O24" s="40" t="s">
        <v>53</v>
      </c>
      <c r="P24" s="26" t="b">
        <f t="shared" si="2"/>
        <v>0</v>
      </c>
      <c r="Q24" s="26" t="b">
        <f t="shared" si="4"/>
        <v>0</v>
      </c>
    </row>
    <row r="25" spans="1:17" ht="46.5" hidden="1" customHeight="1" x14ac:dyDescent="0.3">
      <c r="B25" s="46"/>
      <c r="C25" s="65"/>
      <c r="D25" s="47"/>
      <c r="E25" s="47"/>
      <c r="F25" s="38"/>
      <c r="G25" s="47"/>
      <c r="H25" s="15"/>
      <c r="I25" s="47"/>
      <c r="J25" s="39"/>
      <c r="K25" s="38"/>
      <c r="L25" s="39"/>
      <c r="M25" s="39"/>
      <c r="O25" s="48"/>
    </row>
    <row r="26" spans="1:17" ht="46.5" hidden="1" customHeight="1" x14ac:dyDescent="0.3">
      <c r="A26" s="116"/>
      <c r="B26" s="49" t="s">
        <v>19</v>
      </c>
      <c r="C26" s="50"/>
      <c r="D26" s="51"/>
      <c r="E26" s="51"/>
      <c r="F26" s="129"/>
      <c r="G26" s="52"/>
      <c r="H26" s="15"/>
      <c r="I26" s="47"/>
      <c r="J26" s="39"/>
      <c r="K26" s="38"/>
      <c r="L26" s="39"/>
      <c r="M26" s="39"/>
      <c r="O26" s="53"/>
      <c r="P26" s="26" t="b">
        <f t="shared" si="2"/>
        <v>1</v>
      </c>
      <c r="Q26" s="26" t="b">
        <f>H26=J26</f>
        <v>1</v>
      </c>
    </row>
    <row r="27" spans="1:17" ht="46.5" hidden="1" customHeight="1" x14ac:dyDescent="0.3">
      <c r="A27" s="116"/>
      <c r="B27" s="54" t="s">
        <v>143</v>
      </c>
      <c r="C27" s="55"/>
      <c r="D27" s="56"/>
      <c r="E27" s="56"/>
      <c r="F27" s="130"/>
      <c r="G27" s="57"/>
      <c r="H27" s="15"/>
      <c r="I27" s="47"/>
      <c r="J27" s="39"/>
      <c r="K27" s="38"/>
      <c r="L27" s="39"/>
      <c r="M27" s="39"/>
      <c r="O27" s="53"/>
      <c r="P27" s="26" t="b">
        <f t="shared" si="2"/>
        <v>1</v>
      </c>
      <c r="Q27" s="26" t="b">
        <f>H27=J27</f>
        <v>1</v>
      </c>
    </row>
    <row r="28" spans="1:17" ht="46.5" hidden="1" customHeight="1" x14ac:dyDescent="0.3">
      <c r="A28" s="116"/>
      <c r="B28" s="58" t="s">
        <v>0</v>
      </c>
      <c r="C28" s="59" t="s">
        <v>1</v>
      </c>
      <c r="D28" s="60" t="s">
        <v>2</v>
      </c>
      <c r="E28" s="60" t="s">
        <v>3</v>
      </c>
      <c r="F28" s="131" t="s">
        <v>4</v>
      </c>
      <c r="G28" s="60" t="s">
        <v>5</v>
      </c>
      <c r="H28" s="16" t="s">
        <v>103</v>
      </c>
      <c r="I28" s="60" t="s">
        <v>57</v>
      </c>
      <c r="J28" s="61" t="s">
        <v>105</v>
      </c>
      <c r="K28" s="38"/>
      <c r="L28" s="62" t="s">
        <v>59</v>
      </c>
      <c r="M28" s="62" t="s">
        <v>60</v>
      </c>
      <c r="N28" s="63" t="s">
        <v>58</v>
      </c>
      <c r="O28" s="31" t="s">
        <v>64</v>
      </c>
      <c r="P28" s="31" t="s">
        <v>65</v>
      </c>
      <c r="Q28" s="31" t="s">
        <v>18</v>
      </c>
    </row>
    <row r="29" spans="1:17" ht="46.5" hidden="1" customHeight="1" x14ac:dyDescent="0.25">
      <c r="A29" s="147" t="s">
        <v>143</v>
      </c>
      <c r="B29" s="41">
        <v>1</v>
      </c>
      <c r="C29" s="64">
        <v>2</v>
      </c>
      <c r="D29" s="35" t="s">
        <v>6</v>
      </c>
      <c r="E29" s="35" t="s">
        <v>12</v>
      </c>
      <c r="F29" s="128" t="s">
        <v>50</v>
      </c>
      <c r="G29" s="35">
        <v>2</v>
      </c>
      <c r="H29" s="21" t="s">
        <v>54</v>
      </c>
      <c r="I29" s="36" t="str">
        <f t="shared" ref="I29:I41" si="6">IF(LEN(J29)-G29=0,"Ok, Longitud igual a "&amp;G29&amp;" caracteres","Revisar Carga, Longitud distinta de "&amp;G29&amp;" caracteres")</f>
        <v>Ok, Longitud igual a 2 caracteres</v>
      </c>
      <c r="J29" s="37" t="s">
        <v>54</v>
      </c>
      <c r="K29" s="38"/>
      <c r="L29" s="39"/>
      <c r="M29" s="39"/>
      <c r="O29" s="40" t="s">
        <v>54</v>
      </c>
      <c r="P29" s="26" t="b">
        <f t="shared" si="2"/>
        <v>1</v>
      </c>
      <c r="Q29" s="26" t="b">
        <f t="shared" ref="Q29:Q35" si="7">H29=J29</f>
        <v>1</v>
      </c>
    </row>
    <row r="30" spans="1:17" ht="46.5" hidden="1" customHeight="1" x14ac:dyDescent="0.25">
      <c r="A30" s="147"/>
      <c r="B30" s="41">
        <v>2</v>
      </c>
      <c r="C30" s="64">
        <v>13</v>
      </c>
      <c r="D30" s="34" t="s">
        <v>28</v>
      </c>
      <c r="E30" s="34" t="s">
        <v>12</v>
      </c>
      <c r="F30" s="128" t="s">
        <v>34</v>
      </c>
      <c r="G30" s="35">
        <v>11</v>
      </c>
      <c r="H30" s="23">
        <f>+$H$18</f>
        <v>0</v>
      </c>
      <c r="I30" s="36" t="str">
        <f t="shared" si="6"/>
        <v>Revisar Carga, Longitud distinta de 11 caracteres</v>
      </c>
      <c r="J30" s="66">
        <f>+H30</f>
        <v>0</v>
      </c>
      <c r="K30" s="38"/>
      <c r="L30" s="39"/>
      <c r="M30" s="39"/>
      <c r="O30" s="44">
        <v>20178248007</v>
      </c>
      <c r="P30" s="26" t="b">
        <f t="shared" si="2"/>
        <v>0</v>
      </c>
      <c r="Q30" s="26" t="b">
        <f t="shared" si="7"/>
        <v>1</v>
      </c>
    </row>
    <row r="31" spans="1:17" ht="39" customHeight="1" x14ac:dyDescent="0.25">
      <c r="A31" s="147"/>
      <c r="B31" s="41">
        <v>3</v>
      </c>
      <c r="C31" s="64">
        <v>28</v>
      </c>
      <c r="D31" s="35" t="s">
        <v>144</v>
      </c>
      <c r="E31" s="35" t="s">
        <v>12</v>
      </c>
      <c r="F31" s="132" t="s">
        <v>235</v>
      </c>
      <c r="G31" s="35">
        <v>15</v>
      </c>
      <c r="H31" s="17">
        <v>0</v>
      </c>
      <c r="I31" s="36" t="str">
        <f t="shared" si="6"/>
        <v>Ok, Longitud igual a 15 caracteres</v>
      </c>
      <c r="J31" s="67" t="str">
        <f t="shared" ref="J31:J41" si="8">TEXT(INT(H31),"0000000000000")&amp;RIGHT(FIXED(H31,2),2)</f>
        <v>000000000000000</v>
      </c>
      <c r="K31" s="38"/>
      <c r="L31" s="68" t="str">
        <f>IF(H31&lt;0,"Deben ser cero o positivos","")</f>
        <v/>
      </c>
      <c r="M31" s="39"/>
      <c r="O31" s="40" t="s">
        <v>83</v>
      </c>
      <c r="P31" s="26" t="b">
        <f t="shared" si="2"/>
        <v>0</v>
      </c>
      <c r="Q31" s="26" t="b">
        <f t="shared" si="7"/>
        <v>0</v>
      </c>
    </row>
    <row r="32" spans="1:17" ht="46.5" customHeight="1" x14ac:dyDescent="0.25">
      <c r="A32" s="147"/>
      <c r="B32" s="41">
        <v>4</v>
      </c>
      <c r="C32" s="64">
        <v>43</v>
      </c>
      <c r="D32" s="35" t="s">
        <v>145</v>
      </c>
      <c r="E32" s="35" t="s">
        <v>12</v>
      </c>
      <c r="F32" s="128" t="s">
        <v>118</v>
      </c>
      <c r="G32" s="35">
        <v>15</v>
      </c>
      <c r="H32" s="17">
        <v>0</v>
      </c>
      <c r="I32" s="36" t="str">
        <f t="shared" si="6"/>
        <v>Ok, Longitud igual a 15 caracteres</v>
      </c>
      <c r="J32" s="67" t="str">
        <f t="shared" si="8"/>
        <v>000000000000000</v>
      </c>
      <c r="K32" s="38"/>
      <c r="L32" s="68" t="str">
        <f t="shared" ref="L32:L41" si="9">IF(H32&lt;0,"Deben ser cero o positivos","")</f>
        <v/>
      </c>
      <c r="M32" s="39"/>
      <c r="O32" s="40" t="s">
        <v>82</v>
      </c>
      <c r="P32" s="26" t="b">
        <f t="shared" si="2"/>
        <v>0</v>
      </c>
      <c r="Q32" s="26" t="b">
        <f t="shared" si="7"/>
        <v>0</v>
      </c>
    </row>
    <row r="33" spans="1:17" ht="46.5" customHeight="1" x14ac:dyDescent="0.25">
      <c r="A33" s="147"/>
      <c r="B33" s="41">
        <v>5</v>
      </c>
      <c r="C33" s="64">
        <v>58</v>
      </c>
      <c r="D33" s="35" t="s">
        <v>146</v>
      </c>
      <c r="E33" s="35" t="s">
        <v>12</v>
      </c>
      <c r="F33" s="128" t="s">
        <v>118</v>
      </c>
      <c r="G33" s="35">
        <v>15</v>
      </c>
      <c r="H33" s="17">
        <v>0</v>
      </c>
      <c r="I33" s="36" t="str">
        <f t="shared" si="6"/>
        <v>Ok, Longitud igual a 15 caracteres</v>
      </c>
      <c r="J33" s="67" t="str">
        <f t="shared" si="8"/>
        <v>000000000000000</v>
      </c>
      <c r="K33" s="38"/>
      <c r="L33" s="68" t="str">
        <f t="shared" si="9"/>
        <v/>
      </c>
      <c r="M33" s="39"/>
      <c r="O33" s="40" t="s">
        <v>86</v>
      </c>
      <c r="P33" s="26" t="b">
        <f t="shared" si="2"/>
        <v>0</v>
      </c>
      <c r="Q33" s="26" t="b">
        <f t="shared" si="7"/>
        <v>0</v>
      </c>
    </row>
    <row r="34" spans="1:17" ht="46.5" customHeight="1" x14ac:dyDescent="0.25">
      <c r="A34" s="147"/>
      <c r="B34" s="41">
        <v>6</v>
      </c>
      <c r="C34" s="64">
        <v>73</v>
      </c>
      <c r="D34" s="35" t="s">
        <v>147</v>
      </c>
      <c r="E34" s="35" t="s">
        <v>12</v>
      </c>
      <c r="F34" s="128" t="s">
        <v>118</v>
      </c>
      <c r="G34" s="35">
        <v>15</v>
      </c>
      <c r="H34" s="17">
        <v>0</v>
      </c>
      <c r="I34" s="36" t="str">
        <f t="shared" si="6"/>
        <v>Ok, Longitud igual a 15 caracteres</v>
      </c>
      <c r="J34" s="67" t="str">
        <f t="shared" si="8"/>
        <v>000000000000000</v>
      </c>
      <c r="K34" s="38"/>
      <c r="L34" s="68" t="str">
        <f t="shared" si="9"/>
        <v/>
      </c>
      <c r="M34" s="39"/>
      <c r="O34" s="40" t="s">
        <v>87</v>
      </c>
      <c r="P34" s="26" t="b">
        <f t="shared" si="2"/>
        <v>0</v>
      </c>
      <c r="Q34" s="26" t="b">
        <f t="shared" si="7"/>
        <v>0</v>
      </c>
    </row>
    <row r="35" spans="1:17" ht="46.5" customHeight="1" x14ac:dyDescent="0.25">
      <c r="A35" s="147"/>
      <c r="B35" s="41">
        <v>7</v>
      </c>
      <c r="C35" s="64">
        <v>88</v>
      </c>
      <c r="D35" s="35" t="s">
        <v>148</v>
      </c>
      <c r="E35" s="35" t="s">
        <v>12</v>
      </c>
      <c r="F35" s="128" t="s">
        <v>118</v>
      </c>
      <c r="G35" s="35">
        <v>15</v>
      </c>
      <c r="H35" s="17">
        <v>0</v>
      </c>
      <c r="I35" s="36" t="str">
        <f t="shared" si="6"/>
        <v>Ok, Longitud igual a 15 caracteres</v>
      </c>
      <c r="J35" s="67" t="str">
        <f t="shared" si="8"/>
        <v>000000000000000</v>
      </c>
      <c r="K35" s="38"/>
      <c r="L35" s="68" t="str">
        <f t="shared" si="9"/>
        <v/>
      </c>
      <c r="M35" s="39"/>
      <c r="O35" s="40" t="s">
        <v>62</v>
      </c>
      <c r="P35" s="26" t="b">
        <f t="shared" si="2"/>
        <v>1</v>
      </c>
      <c r="Q35" s="26" t="b">
        <f t="shared" si="7"/>
        <v>0</v>
      </c>
    </row>
    <row r="36" spans="1:17" ht="46.5" customHeight="1" x14ac:dyDescent="0.25">
      <c r="A36" s="147"/>
      <c r="B36" s="41">
        <v>8</v>
      </c>
      <c r="C36" s="64">
        <v>103</v>
      </c>
      <c r="D36" s="35" t="s">
        <v>149</v>
      </c>
      <c r="E36" s="35" t="s">
        <v>12</v>
      </c>
      <c r="F36" s="128" t="s">
        <v>118</v>
      </c>
      <c r="G36" s="35">
        <v>15</v>
      </c>
      <c r="H36" s="17">
        <v>0</v>
      </c>
      <c r="I36" s="36" t="str">
        <f t="shared" si="6"/>
        <v>Ok, Longitud igual a 15 caracteres</v>
      </c>
      <c r="J36" s="67" t="str">
        <f t="shared" si="8"/>
        <v>000000000000000</v>
      </c>
      <c r="K36" s="38"/>
      <c r="L36" s="68" t="str">
        <f t="shared" si="9"/>
        <v/>
      </c>
      <c r="M36" s="39"/>
      <c r="O36" s="40"/>
    </row>
    <row r="37" spans="1:17" ht="46.5" customHeight="1" x14ac:dyDescent="0.25">
      <c r="A37" s="147"/>
      <c r="B37" s="41">
        <v>9</v>
      </c>
      <c r="C37" s="64">
        <v>118</v>
      </c>
      <c r="D37" s="35" t="s">
        <v>150</v>
      </c>
      <c r="E37" s="35" t="s">
        <v>12</v>
      </c>
      <c r="F37" s="128" t="s">
        <v>118</v>
      </c>
      <c r="G37" s="35">
        <v>15</v>
      </c>
      <c r="H37" s="17">
        <v>0</v>
      </c>
      <c r="I37" s="36" t="str">
        <f t="shared" si="6"/>
        <v>Ok, Longitud igual a 15 caracteres</v>
      </c>
      <c r="J37" s="67" t="str">
        <f t="shared" si="8"/>
        <v>000000000000000</v>
      </c>
      <c r="K37" s="38"/>
      <c r="L37" s="68" t="str">
        <f t="shared" si="9"/>
        <v/>
      </c>
      <c r="M37" s="39"/>
      <c r="O37" s="40"/>
    </row>
    <row r="38" spans="1:17" ht="46.5" customHeight="1" x14ac:dyDescent="0.25">
      <c r="A38" s="147"/>
      <c r="B38" s="41">
        <v>10</v>
      </c>
      <c r="C38" s="64">
        <v>133</v>
      </c>
      <c r="D38" s="35" t="s">
        <v>151</v>
      </c>
      <c r="E38" s="35" t="s">
        <v>12</v>
      </c>
      <c r="F38" s="128" t="s">
        <v>118</v>
      </c>
      <c r="G38" s="35">
        <v>15</v>
      </c>
      <c r="H38" s="17">
        <v>0</v>
      </c>
      <c r="I38" s="36" t="str">
        <f t="shared" si="6"/>
        <v>Ok, Longitud igual a 15 caracteres</v>
      </c>
      <c r="J38" s="67" t="str">
        <f t="shared" si="8"/>
        <v>000000000000000</v>
      </c>
      <c r="K38" s="38"/>
      <c r="L38" s="68" t="str">
        <f t="shared" si="9"/>
        <v/>
      </c>
      <c r="M38" s="39"/>
      <c r="O38" s="40"/>
    </row>
    <row r="39" spans="1:17" ht="46.5" customHeight="1" x14ac:dyDescent="0.25">
      <c r="A39" s="147"/>
      <c r="B39" s="41">
        <v>11</v>
      </c>
      <c r="C39" s="64">
        <v>148</v>
      </c>
      <c r="D39" s="35" t="s">
        <v>152</v>
      </c>
      <c r="E39" s="35" t="s">
        <v>12</v>
      </c>
      <c r="F39" s="128" t="s">
        <v>118</v>
      </c>
      <c r="G39" s="35">
        <v>15</v>
      </c>
      <c r="H39" s="17">
        <v>0</v>
      </c>
      <c r="I39" s="36" t="str">
        <f t="shared" si="6"/>
        <v>Ok, Longitud igual a 15 caracteres</v>
      </c>
      <c r="J39" s="67" t="str">
        <f t="shared" si="8"/>
        <v>000000000000000</v>
      </c>
      <c r="K39" s="38"/>
      <c r="L39" s="68" t="str">
        <f t="shared" si="9"/>
        <v/>
      </c>
      <c r="M39" s="39"/>
      <c r="O39" s="40"/>
    </row>
    <row r="40" spans="1:17" ht="46.5" customHeight="1" x14ac:dyDescent="0.25">
      <c r="A40" s="147"/>
      <c r="B40" s="41">
        <v>12</v>
      </c>
      <c r="C40" s="64">
        <v>163</v>
      </c>
      <c r="D40" s="35" t="s">
        <v>153</v>
      </c>
      <c r="E40" s="35" t="s">
        <v>12</v>
      </c>
      <c r="F40" s="128" t="s">
        <v>118</v>
      </c>
      <c r="G40" s="35">
        <v>15</v>
      </c>
      <c r="H40" s="17">
        <v>0</v>
      </c>
      <c r="I40" s="36" t="str">
        <f t="shared" si="6"/>
        <v>Ok, Longitud igual a 15 caracteres</v>
      </c>
      <c r="J40" s="67" t="str">
        <f t="shared" si="8"/>
        <v>000000000000000</v>
      </c>
      <c r="K40" s="38"/>
      <c r="L40" s="68" t="str">
        <f t="shared" si="9"/>
        <v/>
      </c>
      <c r="M40" s="39"/>
      <c r="O40" s="40"/>
    </row>
    <row r="41" spans="1:17" ht="162" customHeight="1" x14ac:dyDescent="0.25">
      <c r="A41" s="147"/>
      <c r="B41" s="41">
        <v>13</v>
      </c>
      <c r="C41" s="64">
        <v>178</v>
      </c>
      <c r="D41" s="35" t="s">
        <v>154</v>
      </c>
      <c r="E41" s="35" t="s">
        <v>12</v>
      </c>
      <c r="F41" s="128" t="s">
        <v>245</v>
      </c>
      <c r="G41" s="35">
        <v>15</v>
      </c>
      <c r="H41" s="138">
        <f>SUM(H31:H40)</f>
        <v>0</v>
      </c>
      <c r="I41" s="36" t="str">
        <f t="shared" si="6"/>
        <v>Ok, Longitud igual a 15 caracteres</v>
      </c>
      <c r="J41" s="67" t="str">
        <f t="shared" si="8"/>
        <v>000000000000000</v>
      </c>
      <c r="K41" s="38"/>
      <c r="L41" s="68" t="str">
        <f t="shared" si="9"/>
        <v/>
      </c>
      <c r="M41" s="39"/>
      <c r="O41" s="40"/>
    </row>
    <row r="42" spans="1:17" ht="46.5" hidden="1" customHeight="1" x14ac:dyDescent="0.25">
      <c r="A42" s="117"/>
      <c r="B42" s="114"/>
      <c r="C42" s="114"/>
      <c r="D42" s="114"/>
      <c r="E42" s="114"/>
      <c r="F42" s="133"/>
      <c r="G42" s="114"/>
      <c r="H42" s="136"/>
      <c r="I42" s="114"/>
      <c r="J42" s="114"/>
      <c r="K42" s="114"/>
      <c r="L42" s="114"/>
      <c r="M42" s="39"/>
      <c r="O42" s="48"/>
    </row>
    <row r="43" spans="1:17" ht="46.5" hidden="1" customHeight="1" x14ac:dyDescent="0.3">
      <c r="A43" s="116"/>
      <c r="B43" s="49" t="s">
        <v>25</v>
      </c>
      <c r="C43" s="50"/>
      <c r="D43" s="51"/>
      <c r="E43" s="51"/>
      <c r="F43" s="129"/>
      <c r="G43" s="52"/>
      <c r="H43" s="15"/>
      <c r="I43" s="47"/>
      <c r="J43" s="39"/>
      <c r="K43" s="38"/>
      <c r="L43" s="39"/>
      <c r="M43" s="39"/>
      <c r="O43" s="48"/>
    </row>
    <row r="44" spans="1:17" ht="46.5" hidden="1" customHeight="1" x14ac:dyDescent="0.3">
      <c r="A44" s="116"/>
      <c r="B44" s="54" t="s">
        <v>155</v>
      </c>
      <c r="C44" s="55"/>
      <c r="D44" s="56"/>
      <c r="E44" s="56"/>
      <c r="F44" s="130"/>
      <c r="G44" s="57"/>
      <c r="H44" s="15"/>
      <c r="I44" s="47"/>
      <c r="J44" s="39"/>
      <c r="K44" s="38"/>
      <c r="L44" s="39"/>
      <c r="M44" s="39"/>
      <c r="O44" s="48"/>
    </row>
    <row r="45" spans="1:17" ht="46.5" hidden="1" customHeight="1" x14ac:dyDescent="0.3">
      <c r="A45" s="116"/>
      <c r="B45" s="58" t="s">
        <v>0</v>
      </c>
      <c r="C45" s="59" t="s">
        <v>1</v>
      </c>
      <c r="D45" s="60" t="s">
        <v>2</v>
      </c>
      <c r="E45" s="60" t="s">
        <v>3</v>
      </c>
      <c r="F45" s="131" t="s">
        <v>4</v>
      </c>
      <c r="G45" s="60" t="s">
        <v>5</v>
      </c>
      <c r="H45" s="16" t="s">
        <v>103</v>
      </c>
      <c r="I45" s="60" t="s">
        <v>57</v>
      </c>
      <c r="J45" s="61" t="s">
        <v>105</v>
      </c>
      <c r="K45" s="38"/>
      <c r="L45" s="62" t="s">
        <v>59</v>
      </c>
      <c r="M45" s="62" t="s">
        <v>60</v>
      </c>
      <c r="O45" s="48"/>
    </row>
    <row r="46" spans="1:17" ht="46.5" hidden="1" customHeight="1" x14ac:dyDescent="0.25">
      <c r="A46" s="147" t="s">
        <v>155</v>
      </c>
      <c r="B46" s="41">
        <v>1</v>
      </c>
      <c r="C46" s="64">
        <v>2</v>
      </c>
      <c r="D46" s="35" t="s">
        <v>6</v>
      </c>
      <c r="E46" s="35" t="s">
        <v>12</v>
      </c>
      <c r="F46" s="128" t="s">
        <v>173</v>
      </c>
      <c r="G46" s="35">
        <v>2</v>
      </c>
      <c r="H46" s="21" t="s">
        <v>55</v>
      </c>
      <c r="I46" s="36" t="str">
        <f>IF(LEN(J46)-G46=0,"Ok, Longitud igual a "&amp;G46&amp;" caracteres","Revisar Carga, Longitud distinta de "&amp;G46&amp;" caracteres")</f>
        <v>Ok, Longitud igual a 2 caracteres</v>
      </c>
      <c r="J46" s="37" t="str">
        <f>"04"</f>
        <v>04</v>
      </c>
      <c r="K46" s="38"/>
      <c r="L46" s="39"/>
      <c r="M46" s="39"/>
      <c r="O46" s="48"/>
    </row>
    <row r="47" spans="1:17" ht="46.5" hidden="1" customHeight="1" x14ac:dyDescent="0.25">
      <c r="A47" s="147"/>
      <c r="B47" s="41">
        <v>2</v>
      </c>
      <c r="C47" s="64">
        <v>13</v>
      </c>
      <c r="D47" s="34" t="s">
        <v>28</v>
      </c>
      <c r="E47" s="34" t="s">
        <v>12</v>
      </c>
      <c r="F47" s="128" t="s">
        <v>34</v>
      </c>
      <c r="G47" s="35">
        <v>11</v>
      </c>
      <c r="H47" s="23">
        <f>+$H$18</f>
        <v>0</v>
      </c>
      <c r="I47" s="36" t="str">
        <f>IF(LEN(J47)-G47=0,"Ok, Longitud igual a "&amp;G47&amp;" caracteres","Revisar Carga, Longitud distinta de "&amp;G47&amp;" caracteres")</f>
        <v>Revisar Carga, Longitud distinta de 11 caracteres</v>
      </c>
      <c r="J47" s="66">
        <f>+H47</f>
        <v>0</v>
      </c>
      <c r="K47" s="38"/>
      <c r="L47" s="39"/>
      <c r="M47" s="39"/>
      <c r="O47" s="48"/>
    </row>
    <row r="48" spans="1:17" ht="46.5" customHeight="1" x14ac:dyDescent="0.25">
      <c r="A48" s="147"/>
      <c r="B48" s="41">
        <v>3</v>
      </c>
      <c r="C48" s="64">
        <v>28</v>
      </c>
      <c r="D48" s="34" t="s">
        <v>156</v>
      </c>
      <c r="E48" s="35" t="s">
        <v>12</v>
      </c>
      <c r="F48" s="128" t="s">
        <v>118</v>
      </c>
      <c r="G48" s="35">
        <v>15</v>
      </c>
      <c r="H48" s="17">
        <v>0</v>
      </c>
      <c r="I48" s="36" t="str">
        <f t="shared" ref="I48:I58" si="10">IF(LEN(J48)-G48=0,"Ok, Longitud igual a "&amp;G48&amp;" caracteres","Revisar Carga, Longitud distinta de "&amp;G48&amp;" caracteres")</f>
        <v>Ok, Longitud igual a 15 caracteres</v>
      </c>
      <c r="J48" s="67" t="str">
        <f t="shared" ref="J48:J58" si="11">TEXT(INT(H48),"0000000000000")&amp;RIGHT(FIXED(H48,2),2)</f>
        <v>000000000000000</v>
      </c>
      <c r="K48" s="38"/>
      <c r="L48" s="68" t="str">
        <f t="shared" ref="L48:L65" si="12">IF(H48&lt;0,"Deben ser cero o positivos","")</f>
        <v/>
      </c>
      <c r="M48" s="39"/>
      <c r="O48" s="48"/>
    </row>
    <row r="49" spans="1:15" ht="46.5" customHeight="1" x14ac:dyDescent="0.25">
      <c r="A49" s="147"/>
      <c r="B49" s="41">
        <v>4</v>
      </c>
      <c r="C49" s="64">
        <v>43</v>
      </c>
      <c r="D49" s="34" t="s">
        <v>157</v>
      </c>
      <c r="E49" s="35" t="s">
        <v>12</v>
      </c>
      <c r="F49" s="128" t="s">
        <v>118</v>
      </c>
      <c r="G49" s="35">
        <v>15</v>
      </c>
      <c r="H49" s="17">
        <v>0</v>
      </c>
      <c r="I49" s="36" t="str">
        <f t="shared" si="10"/>
        <v>Ok, Longitud igual a 15 caracteres</v>
      </c>
      <c r="J49" s="67" t="str">
        <f t="shared" si="11"/>
        <v>000000000000000</v>
      </c>
      <c r="K49" s="38"/>
      <c r="L49" s="68" t="str">
        <f t="shared" si="12"/>
        <v/>
      </c>
      <c r="M49" s="39"/>
      <c r="O49" s="48"/>
    </row>
    <row r="50" spans="1:15" ht="46.5" customHeight="1" x14ac:dyDescent="0.25">
      <c r="A50" s="147"/>
      <c r="B50" s="41">
        <v>5</v>
      </c>
      <c r="C50" s="64">
        <v>58</v>
      </c>
      <c r="D50" s="34" t="s">
        <v>158</v>
      </c>
      <c r="E50" s="35" t="s">
        <v>12</v>
      </c>
      <c r="F50" s="128" t="s">
        <v>118</v>
      </c>
      <c r="G50" s="35">
        <v>15</v>
      </c>
      <c r="H50" s="17">
        <v>0</v>
      </c>
      <c r="I50" s="36" t="str">
        <f t="shared" si="10"/>
        <v>Ok, Longitud igual a 15 caracteres</v>
      </c>
      <c r="J50" s="67" t="str">
        <f t="shared" si="11"/>
        <v>000000000000000</v>
      </c>
      <c r="K50" s="38"/>
      <c r="L50" s="68" t="str">
        <f t="shared" si="12"/>
        <v/>
      </c>
      <c r="M50" s="39"/>
      <c r="O50" s="48"/>
    </row>
    <row r="51" spans="1:15" ht="46.5" customHeight="1" x14ac:dyDescent="0.25">
      <c r="A51" s="147"/>
      <c r="B51" s="41">
        <v>6</v>
      </c>
      <c r="C51" s="64">
        <v>73</v>
      </c>
      <c r="D51" s="34" t="s">
        <v>159</v>
      </c>
      <c r="E51" s="35" t="s">
        <v>12</v>
      </c>
      <c r="F51" s="128" t="s">
        <v>118</v>
      </c>
      <c r="G51" s="35">
        <v>15</v>
      </c>
      <c r="H51" s="17">
        <v>0</v>
      </c>
      <c r="I51" s="36" t="str">
        <f t="shared" si="10"/>
        <v>Ok, Longitud igual a 15 caracteres</v>
      </c>
      <c r="J51" s="67" t="str">
        <f t="shared" si="11"/>
        <v>000000000000000</v>
      </c>
      <c r="K51" s="38"/>
      <c r="L51" s="68" t="str">
        <f t="shared" si="12"/>
        <v/>
      </c>
      <c r="M51" s="39"/>
      <c r="O51" s="48"/>
    </row>
    <row r="52" spans="1:15" ht="46.5" customHeight="1" x14ac:dyDescent="0.25">
      <c r="A52" s="147"/>
      <c r="B52" s="41">
        <v>7</v>
      </c>
      <c r="C52" s="64">
        <v>88</v>
      </c>
      <c r="D52" s="34" t="s">
        <v>160</v>
      </c>
      <c r="E52" s="35" t="s">
        <v>12</v>
      </c>
      <c r="F52" s="128" t="s">
        <v>118</v>
      </c>
      <c r="G52" s="35">
        <v>15</v>
      </c>
      <c r="H52" s="17">
        <v>0</v>
      </c>
      <c r="I52" s="36" t="str">
        <f t="shared" si="10"/>
        <v>Ok, Longitud igual a 15 caracteres</v>
      </c>
      <c r="J52" s="67" t="str">
        <f t="shared" si="11"/>
        <v>000000000000000</v>
      </c>
      <c r="K52" s="38"/>
      <c r="L52" s="68" t="str">
        <f t="shared" si="12"/>
        <v/>
      </c>
      <c r="M52" s="39"/>
      <c r="O52" s="48"/>
    </row>
    <row r="53" spans="1:15" ht="46.5" customHeight="1" x14ac:dyDescent="0.25">
      <c r="A53" s="147"/>
      <c r="B53" s="41">
        <v>8</v>
      </c>
      <c r="C53" s="64">
        <v>103</v>
      </c>
      <c r="D53" s="34" t="s">
        <v>161</v>
      </c>
      <c r="E53" s="35" t="s">
        <v>12</v>
      </c>
      <c r="F53" s="128" t="s">
        <v>118</v>
      </c>
      <c r="G53" s="35">
        <v>15</v>
      </c>
      <c r="H53" s="17">
        <v>0</v>
      </c>
      <c r="I53" s="36" t="str">
        <f t="shared" si="10"/>
        <v>Ok, Longitud igual a 15 caracteres</v>
      </c>
      <c r="J53" s="67" t="str">
        <f t="shared" si="11"/>
        <v>000000000000000</v>
      </c>
      <c r="K53" s="38"/>
      <c r="L53" s="68" t="str">
        <f t="shared" si="12"/>
        <v/>
      </c>
      <c r="M53" s="39"/>
      <c r="O53" s="48"/>
    </row>
    <row r="54" spans="1:15" ht="46.5" customHeight="1" x14ac:dyDescent="0.25">
      <c r="A54" s="147"/>
      <c r="B54" s="41">
        <v>9</v>
      </c>
      <c r="C54" s="64">
        <v>118</v>
      </c>
      <c r="D54" s="34" t="s">
        <v>162</v>
      </c>
      <c r="E54" s="35" t="s">
        <v>12</v>
      </c>
      <c r="F54" s="128" t="s">
        <v>118</v>
      </c>
      <c r="G54" s="35">
        <v>15</v>
      </c>
      <c r="H54" s="17">
        <v>0</v>
      </c>
      <c r="I54" s="36" t="str">
        <f t="shared" si="10"/>
        <v>Ok, Longitud igual a 15 caracteres</v>
      </c>
      <c r="J54" s="67" t="str">
        <f t="shared" si="11"/>
        <v>000000000000000</v>
      </c>
      <c r="K54" s="38"/>
      <c r="L54" s="68" t="str">
        <f t="shared" si="12"/>
        <v/>
      </c>
      <c r="M54" s="39"/>
      <c r="O54" s="48"/>
    </row>
    <row r="55" spans="1:15" ht="46.5" customHeight="1" x14ac:dyDescent="0.25">
      <c r="A55" s="147"/>
      <c r="B55" s="41">
        <v>10</v>
      </c>
      <c r="C55" s="64">
        <v>133</v>
      </c>
      <c r="D55" s="34" t="s">
        <v>163</v>
      </c>
      <c r="E55" s="35" t="s">
        <v>12</v>
      </c>
      <c r="F55" s="128" t="s">
        <v>118</v>
      </c>
      <c r="G55" s="35">
        <v>15</v>
      </c>
      <c r="H55" s="17">
        <v>0</v>
      </c>
      <c r="I55" s="36" t="str">
        <f t="shared" si="10"/>
        <v>Ok, Longitud igual a 15 caracteres</v>
      </c>
      <c r="J55" s="67" t="str">
        <f t="shared" si="11"/>
        <v>000000000000000</v>
      </c>
      <c r="K55" s="38"/>
      <c r="L55" s="68" t="str">
        <f t="shared" si="12"/>
        <v/>
      </c>
      <c r="M55" s="39"/>
      <c r="O55" s="48"/>
    </row>
    <row r="56" spans="1:15" ht="46.5" customHeight="1" x14ac:dyDescent="0.25">
      <c r="A56" s="147"/>
      <c r="B56" s="41">
        <v>11</v>
      </c>
      <c r="C56" s="64">
        <v>148</v>
      </c>
      <c r="D56" s="34" t="s">
        <v>164</v>
      </c>
      <c r="E56" s="35" t="s">
        <v>12</v>
      </c>
      <c r="F56" s="128" t="s">
        <v>118</v>
      </c>
      <c r="G56" s="35">
        <v>15</v>
      </c>
      <c r="H56" s="17">
        <v>0</v>
      </c>
      <c r="I56" s="36" t="str">
        <f t="shared" si="10"/>
        <v>Ok, Longitud igual a 15 caracteres</v>
      </c>
      <c r="J56" s="67" t="str">
        <f t="shared" si="11"/>
        <v>000000000000000</v>
      </c>
      <c r="K56" s="38"/>
      <c r="L56" s="68" t="str">
        <f t="shared" si="12"/>
        <v/>
      </c>
      <c r="M56" s="39"/>
      <c r="O56" s="48"/>
    </row>
    <row r="57" spans="1:15" ht="46.5" customHeight="1" x14ac:dyDescent="0.25">
      <c r="A57" s="147"/>
      <c r="B57" s="41">
        <v>12</v>
      </c>
      <c r="C57" s="64">
        <v>163</v>
      </c>
      <c r="D57" s="34" t="s">
        <v>165</v>
      </c>
      <c r="E57" s="35" t="s">
        <v>12</v>
      </c>
      <c r="F57" s="128" t="s">
        <v>118</v>
      </c>
      <c r="G57" s="35">
        <v>15</v>
      </c>
      <c r="H57" s="17">
        <v>0</v>
      </c>
      <c r="I57" s="36" t="str">
        <f t="shared" si="10"/>
        <v>Ok, Longitud igual a 15 caracteres</v>
      </c>
      <c r="J57" s="67" t="str">
        <f t="shared" si="11"/>
        <v>000000000000000</v>
      </c>
      <c r="K57" s="38"/>
      <c r="L57" s="68" t="str">
        <f t="shared" si="12"/>
        <v/>
      </c>
      <c r="M57" s="39"/>
      <c r="O57" s="48"/>
    </row>
    <row r="58" spans="1:15" ht="46.5" customHeight="1" x14ac:dyDescent="0.25">
      <c r="A58" s="147"/>
      <c r="B58" s="41">
        <v>13</v>
      </c>
      <c r="C58" s="64">
        <v>178</v>
      </c>
      <c r="D58" s="34" t="s">
        <v>166</v>
      </c>
      <c r="E58" s="35" t="s">
        <v>12</v>
      </c>
      <c r="F58" s="128" t="s">
        <v>118</v>
      </c>
      <c r="G58" s="35">
        <v>15</v>
      </c>
      <c r="H58" s="17">
        <v>0</v>
      </c>
      <c r="I58" s="36" t="str">
        <f t="shared" si="10"/>
        <v>Ok, Longitud igual a 15 caracteres</v>
      </c>
      <c r="J58" s="67" t="str">
        <f t="shared" si="11"/>
        <v>000000000000000</v>
      </c>
      <c r="K58" s="38"/>
      <c r="L58" s="68" t="str">
        <f t="shared" si="12"/>
        <v/>
      </c>
      <c r="M58" s="39"/>
      <c r="O58" s="48"/>
    </row>
    <row r="59" spans="1:15" ht="46.5" customHeight="1" x14ac:dyDescent="0.25">
      <c r="A59" s="147"/>
      <c r="B59" s="41">
        <v>14</v>
      </c>
      <c r="C59" s="64">
        <v>193</v>
      </c>
      <c r="D59" s="34" t="s">
        <v>167</v>
      </c>
      <c r="E59" s="35" t="s">
        <v>12</v>
      </c>
      <c r="F59" s="128" t="s">
        <v>118</v>
      </c>
      <c r="G59" s="35">
        <v>15</v>
      </c>
      <c r="H59" s="17">
        <v>0</v>
      </c>
      <c r="I59" s="36" t="str">
        <f t="shared" ref="I59:I65" si="13">IF(LEN(J59)-G59=0,"Ok, Longitud igual a "&amp;G59&amp;" caracteres","Revisar Carga, Longitud distinta de "&amp;G59&amp;" caracteres")</f>
        <v>Ok, Longitud igual a 15 caracteres</v>
      </c>
      <c r="J59" s="67" t="str">
        <f t="shared" ref="J59:J65" si="14">TEXT(INT(H59),"0000000000000")&amp;RIGHT(FIXED(H59,2),2)</f>
        <v>000000000000000</v>
      </c>
      <c r="K59" s="114"/>
      <c r="L59" s="68" t="str">
        <f t="shared" si="12"/>
        <v/>
      </c>
      <c r="M59" s="39"/>
      <c r="O59" s="48"/>
    </row>
    <row r="60" spans="1:15" ht="46.5" customHeight="1" x14ac:dyDescent="0.25">
      <c r="A60" s="147"/>
      <c r="B60" s="41">
        <v>15</v>
      </c>
      <c r="C60" s="64">
        <v>208</v>
      </c>
      <c r="D60" s="34" t="s">
        <v>168</v>
      </c>
      <c r="E60" s="35" t="s">
        <v>12</v>
      </c>
      <c r="F60" s="128" t="s">
        <v>118</v>
      </c>
      <c r="G60" s="35">
        <v>15</v>
      </c>
      <c r="H60" s="17">
        <v>0</v>
      </c>
      <c r="I60" s="36" t="str">
        <f t="shared" si="13"/>
        <v>Ok, Longitud igual a 15 caracteres</v>
      </c>
      <c r="J60" s="67" t="str">
        <f t="shared" si="14"/>
        <v>000000000000000</v>
      </c>
      <c r="K60" s="114"/>
      <c r="L60" s="68" t="str">
        <f t="shared" si="12"/>
        <v/>
      </c>
      <c r="M60" s="39"/>
      <c r="O60" s="48"/>
    </row>
    <row r="61" spans="1:15" ht="46.5" customHeight="1" x14ac:dyDescent="0.25">
      <c r="A61" s="147"/>
      <c r="B61" s="41">
        <v>16</v>
      </c>
      <c r="C61" s="64">
        <v>223</v>
      </c>
      <c r="D61" s="34" t="s">
        <v>169</v>
      </c>
      <c r="E61" s="35" t="s">
        <v>12</v>
      </c>
      <c r="F61" s="128" t="s">
        <v>118</v>
      </c>
      <c r="G61" s="35">
        <v>15</v>
      </c>
      <c r="H61" s="17">
        <v>0</v>
      </c>
      <c r="I61" s="36" t="str">
        <f t="shared" si="13"/>
        <v>Ok, Longitud igual a 15 caracteres</v>
      </c>
      <c r="J61" s="67" t="str">
        <f t="shared" si="14"/>
        <v>000000000000000</v>
      </c>
      <c r="K61" s="114"/>
      <c r="L61" s="68" t="str">
        <f t="shared" si="12"/>
        <v/>
      </c>
      <c r="M61" s="39"/>
      <c r="O61" s="48"/>
    </row>
    <row r="62" spans="1:15" ht="46.5" customHeight="1" x14ac:dyDescent="0.25">
      <c r="A62" s="147"/>
      <c r="B62" s="41">
        <v>17</v>
      </c>
      <c r="C62" s="64">
        <v>238</v>
      </c>
      <c r="D62" s="34" t="s">
        <v>170</v>
      </c>
      <c r="E62" s="35" t="s">
        <v>12</v>
      </c>
      <c r="F62" s="128" t="s">
        <v>118</v>
      </c>
      <c r="G62" s="35">
        <v>15</v>
      </c>
      <c r="H62" s="17">
        <v>0</v>
      </c>
      <c r="I62" s="36" t="str">
        <f t="shared" si="13"/>
        <v>Ok, Longitud igual a 15 caracteres</v>
      </c>
      <c r="J62" s="67" t="str">
        <f t="shared" si="14"/>
        <v>000000000000000</v>
      </c>
      <c r="K62" s="38"/>
      <c r="L62" s="68" t="str">
        <f t="shared" si="12"/>
        <v/>
      </c>
      <c r="M62" s="39"/>
      <c r="O62" s="48"/>
    </row>
    <row r="63" spans="1:15" ht="46.5" customHeight="1" x14ac:dyDescent="0.25">
      <c r="A63" s="147"/>
      <c r="B63" s="41">
        <v>18</v>
      </c>
      <c r="C63" s="64">
        <v>253</v>
      </c>
      <c r="D63" s="34" t="s">
        <v>171</v>
      </c>
      <c r="E63" s="35" t="s">
        <v>12</v>
      </c>
      <c r="F63" s="128" t="s">
        <v>118</v>
      </c>
      <c r="G63" s="35">
        <v>15</v>
      </c>
      <c r="H63" s="17">
        <v>0</v>
      </c>
      <c r="I63" s="36" t="str">
        <f t="shared" si="13"/>
        <v>Ok, Longitud igual a 15 caracteres</v>
      </c>
      <c r="J63" s="67" t="str">
        <f t="shared" si="14"/>
        <v>000000000000000</v>
      </c>
      <c r="K63" s="38"/>
      <c r="L63" s="68" t="str">
        <f t="shared" si="12"/>
        <v/>
      </c>
      <c r="M63" s="39"/>
      <c r="O63" s="48"/>
    </row>
    <row r="64" spans="1:15" ht="287.25" customHeight="1" x14ac:dyDescent="0.25">
      <c r="A64" s="147"/>
      <c r="B64" s="41">
        <v>19</v>
      </c>
      <c r="C64" s="64">
        <v>268</v>
      </c>
      <c r="D64" s="34" t="s">
        <v>172</v>
      </c>
      <c r="E64" s="35" t="s">
        <v>12</v>
      </c>
      <c r="F64" s="128" t="s">
        <v>246</v>
      </c>
      <c r="G64" s="35">
        <v>15</v>
      </c>
      <c r="H64" s="139">
        <f>SUM(H48:H63)</f>
        <v>0</v>
      </c>
      <c r="I64" s="36" t="str">
        <f t="shared" si="13"/>
        <v>Ok, Longitud igual a 15 caracteres</v>
      </c>
      <c r="J64" s="67" t="str">
        <f t="shared" si="14"/>
        <v>000000000000000</v>
      </c>
      <c r="K64" s="38"/>
      <c r="L64" s="68" t="str">
        <f t="shared" si="12"/>
        <v/>
      </c>
      <c r="M64" s="39"/>
      <c r="O64" s="48"/>
    </row>
    <row r="65" spans="1:17" ht="132.75" customHeight="1" x14ac:dyDescent="0.25">
      <c r="A65" s="147"/>
      <c r="B65" s="41">
        <v>20</v>
      </c>
      <c r="C65" s="64">
        <v>283</v>
      </c>
      <c r="D65" s="34" t="s">
        <v>51</v>
      </c>
      <c r="E65" s="35" t="s">
        <v>12</v>
      </c>
      <c r="F65" s="128" t="s">
        <v>247</v>
      </c>
      <c r="G65" s="35">
        <v>15</v>
      </c>
      <c r="H65" s="139">
        <f>+H64+H41</f>
        <v>0</v>
      </c>
      <c r="I65" s="36" t="str">
        <f t="shared" si="13"/>
        <v>Ok, Longitud igual a 15 caracteres</v>
      </c>
      <c r="J65" s="67" t="str">
        <f t="shared" si="14"/>
        <v>000000000000000</v>
      </c>
      <c r="K65" s="38"/>
      <c r="L65" s="68" t="str">
        <f t="shared" si="12"/>
        <v/>
      </c>
      <c r="M65" s="39"/>
      <c r="O65" s="48"/>
    </row>
    <row r="66" spans="1:17" ht="46.5" hidden="1" customHeight="1" x14ac:dyDescent="0.3">
      <c r="B66" s="72"/>
      <c r="C66" s="72"/>
      <c r="D66" s="47"/>
      <c r="E66" s="47"/>
      <c r="F66" s="38"/>
      <c r="G66" s="47"/>
      <c r="H66" s="15"/>
      <c r="I66" s="47"/>
      <c r="J66" s="39"/>
      <c r="K66" s="38"/>
      <c r="L66" s="39"/>
      <c r="M66" s="39"/>
      <c r="O66" s="48"/>
    </row>
    <row r="67" spans="1:17" ht="46.5" hidden="1" customHeight="1" x14ac:dyDescent="0.3">
      <c r="B67" s="49" t="s">
        <v>26</v>
      </c>
      <c r="C67" s="50"/>
      <c r="D67" s="51"/>
      <c r="E67" s="51"/>
      <c r="F67" s="129"/>
      <c r="G67" s="52"/>
      <c r="H67" s="15"/>
      <c r="I67" s="47"/>
      <c r="J67" s="39"/>
      <c r="K67" s="38"/>
      <c r="L67" s="39"/>
      <c r="M67" s="39"/>
      <c r="O67" s="53"/>
      <c r="P67" s="26" t="b">
        <f t="shared" ref="P67:P101" si="15">J67=O67</f>
        <v>1</v>
      </c>
      <c r="Q67" s="26" t="b">
        <f>H67=J67</f>
        <v>1</v>
      </c>
    </row>
    <row r="68" spans="1:17" ht="46.5" hidden="1" customHeight="1" x14ac:dyDescent="0.3">
      <c r="B68" s="54" t="s">
        <v>174</v>
      </c>
      <c r="C68" s="55"/>
      <c r="D68" s="56"/>
      <c r="E68" s="56"/>
      <c r="F68" s="130"/>
      <c r="G68" s="57"/>
      <c r="H68" s="15"/>
      <c r="I68" s="47"/>
      <c r="J68" s="39"/>
      <c r="K68" s="38"/>
      <c r="L68" s="39"/>
      <c r="M68" s="39"/>
      <c r="O68" s="53"/>
      <c r="P68" s="26" t="b">
        <f t="shared" si="15"/>
        <v>1</v>
      </c>
      <c r="Q68" s="26" t="b">
        <f>H68=J68</f>
        <v>1</v>
      </c>
    </row>
    <row r="69" spans="1:17" ht="46.5" hidden="1" customHeight="1" x14ac:dyDescent="0.3">
      <c r="B69" s="58" t="s">
        <v>0</v>
      </c>
      <c r="C69" s="59" t="s">
        <v>1</v>
      </c>
      <c r="D69" s="60" t="s">
        <v>2</v>
      </c>
      <c r="E69" s="60" t="s">
        <v>3</v>
      </c>
      <c r="F69" s="131" t="s">
        <v>4</v>
      </c>
      <c r="G69" s="60" t="s">
        <v>5</v>
      </c>
      <c r="H69" s="16" t="s">
        <v>103</v>
      </c>
      <c r="I69" s="60" t="s">
        <v>57</v>
      </c>
      <c r="J69" s="61" t="s">
        <v>105</v>
      </c>
      <c r="K69" s="38"/>
      <c r="L69" s="62" t="s">
        <v>59</v>
      </c>
      <c r="M69" s="62" t="s">
        <v>60</v>
      </c>
      <c r="N69" s="63" t="s">
        <v>58</v>
      </c>
      <c r="O69" s="31" t="s">
        <v>64</v>
      </c>
      <c r="P69" s="31" t="s">
        <v>65</v>
      </c>
      <c r="Q69" s="31" t="s">
        <v>18</v>
      </c>
    </row>
    <row r="70" spans="1:17" ht="46.5" hidden="1" customHeight="1" x14ac:dyDescent="0.25">
      <c r="A70" s="154" t="s">
        <v>174</v>
      </c>
      <c r="B70" s="41">
        <v>1</v>
      </c>
      <c r="C70" s="71">
        <v>2</v>
      </c>
      <c r="D70" s="34" t="s">
        <v>35</v>
      </c>
      <c r="E70" s="34" t="s">
        <v>12</v>
      </c>
      <c r="F70" s="128" t="s">
        <v>231</v>
      </c>
      <c r="G70" s="34">
        <v>2</v>
      </c>
      <c r="H70" s="24" t="s">
        <v>56</v>
      </c>
      <c r="I70" s="36" t="str">
        <f>IF(LEN(J70)-G70=0,"Ok, Longitud igual a "&amp;G70&amp;" caracteres","Revisar Carga, Longitud distinta de "&amp;G70&amp;" caracteres")</f>
        <v>Ok, Longitud igual a 2 caracteres</v>
      </c>
      <c r="J70" s="37" t="s">
        <v>56</v>
      </c>
      <c r="K70" s="38"/>
      <c r="L70" s="39"/>
      <c r="M70" s="39"/>
      <c r="O70" s="40" t="s">
        <v>55</v>
      </c>
      <c r="P70" s="26" t="b">
        <f t="shared" si="15"/>
        <v>0</v>
      </c>
      <c r="Q70" s="26" t="b">
        <f t="shared" ref="Q70:Q102" si="16">H70=J70</f>
        <v>1</v>
      </c>
    </row>
    <row r="71" spans="1:17" ht="46.5" hidden="1" customHeight="1" x14ac:dyDescent="0.25">
      <c r="A71" s="154"/>
      <c r="B71" s="41">
        <v>2</v>
      </c>
      <c r="C71" s="71">
        <v>13</v>
      </c>
      <c r="D71" s="34" t="s">
        <v>28</v>
      </c>
      <c r="E71" s="34" t="s">
        <v>12</v>
      </c>
      <c r="F71" s="128" t="s">
        <v>34</v>
      </c>
      <c r="G71" s="34">
        <v>11</v>
      </c>
      <c r="H71" s="23">
        <f>+$H$18</f>
        <v>0</v>
      </c>
      <c r="I71" s="36" t="str">
        <f>IF(LEN(J71)-G71=0,"Ok, Longitud igual a "&amp;G71&amp;" caracteres","Revisar Carga, Longitud distinta de "&amp;G71&amp;" caracteres")</f>
        <v>Revisar Carga, Longitud distinta de 11 caracteres</v>
      </c>
      <c r="J71" s="66">
        <f>+H71</f>
        <v>0</v>
      </c>
      <c r="K71" s="38"/>
      <c r="L71" s="39"/>
      <c r="M71" s="39"/>
      <c r="O71" s="44">
        <v>20178248007</v>
      </c>
      <c r="P71" s="26" t="b">
        <f t="shared" si="15"/>
        <v>0</v>
      </c>
      <c r="Q71" s="26" t="b">
        <f t="shared" si="16"/>
        <v>1</v>
      </c>
    </row>
    <row r="72" spans="1:17" ht="46.5" customHeight="1" x14ac:dyDescent="0.25">
      <c r="A72" s="154"/>
      <c r="B72" s="41">
        <v>3</v>
      </c>
      <c r="C72" s="71">
        <v>28</v>
      </c>
      <c r="D72" s="34" t="s">
        <v>175</v>
      </c>
      <c r="E72" s="34" t="s">
        <v>12</v>
      </c>
      <c r="F72" s="128" t="s">
        <v>118</v>
      </c>
      <c r="G72" s="34">
        <v>15</v>
      </c>
      <c r="H72" s="17">
        <v>0</v>
      </c>
      <c r="I72" s="36" t="str">
        <f>IF(LEN(J72)-G72=0,"Ok, Longitud igual a "&amp;G72&amp;" caracteres","Revisar Carga, Longitud distinta de "&amp;G72&amp;" caracteres")</f>
        <v>Ok, Longitud igual a 15 caracteres</v>
      </c>
      <c r="J72" s="67" t="str">
        <f>TEXT(INT(H72),"0000000000000")&amp;RIGHT(FIXED(H72,2),2)</f>
        <v>000000000000000</v>
      </c>
      <c r="K72" s="38"/>
      <c r="L72" s="68" t="str">
        <f t="shared" ref="L72:L102" si="17">IF(H72&lt;0,"Deben ser cero o positivos","")</f>
        <v/>
      </c>
      <c r="M72" s="39"/>
      <c r="O72" s="40" t="s">
        <v>88</v>
      </c>
      <c r="P72" s="26" t="b">
        <f t="shared" si="15"/>
        <v>0</v>
      </c>
      <c r="Q72" s="26" t="b">
        <f t="shared" si="16"/>
        <v>0</v>
      </c>
    </row>
    <row r="73" spans="1:17" ht="46.5" customHeight="1" x14ac:dyDescent="0.25">
      <c r="A73" s="154"/>
      <c r="B73" s="41">
        <v>4</v>
      </c>
      <c r="C73" s="71">
        <v>43</v>
      </c>
      <c r="D73" s="34" t="s">
        <v>176</v>
      </c>
      <c r="E73" s="34" t="s">
        <v>12</v>
      </c>
      <c r="F73" s="128" t="s">
        <v>118</v>
      </c>
      <c r="G73" s="34">
        <v>15</v>
      </c>
      <c r="H73" s="17">
        <v>0</v>
      </c>
      <c r="I73" s="36" t="str">
        <f t="shared" ref="I73:I102" si="18">IF(LEN(J73)-G73=0,"Ok, Longitud igual a "&amp;G73&amp;" caracteres","Revisar Carga, Longitud distinta de "&amp;G73&amp;" caracteres")</f>
        <v>Ok, Longitud igual a 15 caracteres</v>
      </c>
      <c r="J73" s="67" t="str">
        <f t="shared" ref="J73:J102" si="19">TEXT(INT(H73),"0000000000000")&amp;RIGHT(FIXED(H73,2),2)</f>
        <v>000000000000000</v>
      </c>
      <c r="K73" s="38"/>
      <c r="L73" s="68" t="str">
        <f t="shared" si="17"/>
        <v/>
      </c>
      <c r="M73" s="39"/>
      <c r="O73" s="40" t="s">
        <v>62</v>
      </c>
      <c r="P73" s="26" t="b">
        <f t="shared" si="15"/>
        <v>1</v>
      </c>
      <c r="Q73" s="26" t="b">
        <f t="shared" si="16"/>
        <v>0</v>
      </c>
    </row>
    <row r="74" spans="1:17" ht="46.5" customHeight="1" x14ac:dyDescent="0.25">
      <c r="A74" s="154"/>
      <c r="B74" s="41">
        <v>5</v>
      </c>
      <c r="C74" s="71">
        <v>58</v>
      </c>
      <c r="D74" s="34" t="s">
        <v>177</v>
      </c>
      <c r="E74" s="34" t="s">
        <v>12</v>
      </c>
      <c r="F74" s="128" t="s">
        <v>118</v>
      </c>
      <c r="G74" s="34">
        <v>15</v>
      </c>
      <c r="H74" s="17">
        <v>0</v>
      </c>
      <c r="I74" s="36" t="str">
        <f t="shared" si="18"/>
        <v>Ok, Longitud igual a 15 caracteres</v>
      </c>
      <c r="J74" s="67" t="str">
        <f t="shared" si="19"/>
        <v>000000000000000</v>
      </c>
      <c r="K74" s="38"/>
      <c r="L74" s="68" t="str">
        <f t="shared" si="17"/>
        <v/>
      </c>
      <c r="M74" s="39"/>
      <c r="O74" s="40" t="s">
        <v>89</v>
      </c>
      <c r="P74" s="26" t="b">
        <f t="shared" si="15"/>
        <v>0</v>
      </c>
      <c r="Q74" s="26" t="b">
        <f t="shared" si="16"/>
        <v>0</v>
      </c>
    </row>
    <row r="75" spans="1:17" ht="46.5" customHeight="1" x14ac:dyDescent="0.25">
      <c r="A75" s="154"/>
      <c r="B75" s="41">
        <v>6</v>
      </c>
      <c r="C75" s="71">
        <v>73</v>
      </c>
      <c r="D75" s="34" t="s">
        <v>178</v>
      </c>
      <c r="E75" s="34" t="s">
        <v>12</v>
      </c>
      <c r="F75" s="128" t="s">
        <v>118</v>
      </c>
      <c r="G75" s="34">
        <v>15</v>
      </c>
      <c r="H75" s="17">
        <v>0</v>
      </c>
      <c r="I75" s="36" t="str">
        <f t="shared" si="18"/>
        <v>Ok, Longitud igual a 15 caracteres</v>
      </c>
      <c r="J75" s="67" t="str">
        <f t="shared" si="19"/>
        <v>000000000000000</v>
      </c>
      <c r="K75" s="38"/>
      <c r="L75" s="68" t="str">
        <f t="shared" si="17"/>
        <v/>
      </c>
      <c r="M75" s="39"/>
      <c r="O75" s="40" t="s">
        <v>62</v>
      </c>
      <c r="P75" s="26" t="b">
        <f t="shared" si="15"/>
        <v>1</v>
      </c>
      <c r="Q75" s="26" t="b">
        <f t="shared" si="16"/>
        <v>0</v>
      </c>
    </row>
    <row r="76" spans="1:17" ht="46.5" customHeight="1" x14ac:dyDescent="0.25">
      <c r="A76" s="154"/>
      <c r="B76" s="41">
        <v>7</v>
      </c>
      <c r="C76" s="71">
        <v>88</v>
      </c>
      <c r="D76" s="34" t="s">
        <v>179</v>
      </c>
      <c r="E76" s="34" t="s">
        <v>12</v>
      </c>
      <c r="F76" s="128" t="s">
        <v>118</v>
      </c>
      <c r="G76" s="34">
        <v>15</v>
      </c>
      <c r="H76" s="17">
        <v>0</v>
      </c>
      <c r="I76" s="36" t="str">
        <f t="shared" si="18"/>
        <v>Ok, Longitud igual a 15 caracteres</v>
      </c>
      <c r="J76" s="67" t="str">
        <f t="shared" si="19"/>
        <v>000000000000000</v>
      </c>
      <c r="K76" s="38"/>
      <c r="L76" s="68" t="str">
        <f t="shared" si="17"/>
        <v/>
      </c>
      <c r="M76" s="39"/>
      <c r="O76" s="40" t="s">
        <v>99</v>
      </c>
      <c r="P76" s="26" t="b">
        <f t="shared" si="15"/>
        <v>0</v>
      </c>
      <c r="Q76" s="26" t="b">
        <f t="shared" si="16"/>
        <v>0</v>
      </c>
    </row>
    <row r="77" spans="1:17" ht="46.5" customHeight="1" x14ac:dyDescent="0.25">
      <c r="A77" s="154"/>
      <c r="B77" s="41">
        <v>8</v>
      </c>
      <c r="C77" s="71">
        <v>103</v>
      </c>
      <c r="D77" s="34" t="s">
        <v>180</v>
      </c>
      <c r="E77" s="34" t="s">
        <v>12</v>
      </c>
      <c r="F77" s="128" t="s">
        <v>118</v>
      </c>
      <c r="G77" s="34">
        <v>15</v>
      </c>
      <c r="H77" s="17">
        <v>0</v>
      </c>
      <c r="I77" s="36" t="str">
        <f t="shared" si="18"/>
        <v>Ok, Longitud igual a 15 caracteres</v>
      </c>
      <c r="J77" s="67" t="str">
        <f t="shared" si="19"/>
        <v>000000000000000</v>
      </c>
      <c r="K77" s="38"/>
      <c r="L77" s="68" t="str">
        <f t="shared" si="17"/>
        <v/>
      </c>
      <c r="M77" s="39"/>
      <c r="O77" s="40" t="s">
        <v>62</v>
      </c>
      <c r="P77" s="26" t="b">
        <f t="shared" si="15"/>
        <v>1</v>
      </c>
      <c r="Q77" s="26" t="b">
        <f t="shared" si="16"/>
        <v>0</v>
      </c>
    </row>
    <row r="78" spans="1:17" ht="46.5" customHeight="1" x14ac:dyDescent="0.25">
      <c r="A78" s="154"/>
      <c r="B78" s="41">
        <v>9</v>
      </c>
      <c r="C78" s="71">
        <v>118</v>
      </c>
      <c r="D78" s="34" t="s">
        <v>181</v>
      </c>
      <c r="E78" s="34" t="s">
        <v>12</v>
      </c>
      <c r="F78" s="128" t="s">
        <v>118</v>
      </c>
      <c r="G78" s="34">
        <v>15</v>
      </c>
      <c r="H78" s="17">
        <v>0</v>
      </c>
      <c r="I78" s="36" t="str">
        <f t="shared" si="18"/>
        <v>Ok, Longitud igual a 15 caracteres</v>
      </c>
      <c r="J78" s="67" t="str">
        <f t="shared" si="19"/>
        <v>000000000000000</v>
      </c>
      <c r="K78" s="38"/>
      <c r="L78" s="68" t="str">
        <f t="shared" si="17"/>
        <v/>
      </c>
      <c r="M78" s="126"/>
      <c r="N78" s="127"/>
      <c r="O78" s="40" t="s">
        <v>106</v>
      </c>
      <c r="P78" s="26" t="b">
        <f>J78=O78</f>
        <v>0</v>
      </c>
      <c r="Q78" s="26" t="b">
        <f t="shared" si="16"/>
        <v>0</v>
      </c>
    </row>
    <row r="79" spans="1:17" ht="46.5" customHeight="1" x14ac:dyDescent="0.25">
      <c r="A79" s="154"/>
      <c r="B79" s="41">
        <v>10</v>
      </c>
      <c r="C79" s="71">
        <v>133</v>
      </c>
      <c r="D79" s="34" t="s">
        <v>182</v>
      </c>
      <c r="E79" s="34" t="s">
        <v>12</v>
      </c>
      <c r="F79" s="128" t="s">
        <v>118</v>
      </c>
      <c r="G79" s="34">
        <v>15</v>
      </c>
      <c r="H79" s="17">
        <v>0</v>
      </c>
      <c r="I79" s="36" t="str">
        <f t="shared" si="18"/>
        <v>Ok, Longitud igual a 15 caracteres</v>
      </c>
      <c r="J79" s="67" t="str">
        <f t="shared" si="19"/>
        <v>000000000000000</v>
      </c>
      <c r="K79" s="38"/>
      <c r="L79" s="68" t="str">
        <f t="shared" si="17"/>
        <v/>
      </c>
      <c r="M79" s="126"/>
      <c r="N79" s="127"/>
      <c r="O79" s="40" t="s">
        <v>62</v>
      </c>
      <c r="P79" s="26" t="b">
        <f t="shared" si="15"/>
        <v>1</v>
      </c>
      <c r="Q79" s="26" t="b">
        <f t="shared" si="16"/>
        <v>0</v>
      </c>
    </row>
    <row r="80" spans="1:17" ht="46.5" customHeight="1" x14ac:dyDescent="0.25">
      <c r="A80" s="154"/>
      <c r="B80" s="41">
        <v>11</v>
      </c>
      <c r="C80" s="71">
        <v>148</v>
      </c>
      <c r="D80" s="34" t="s">
        <v>36</v>
      </c>
      <c r="E80" s="34" t="s">
        <v>12</v>
      </c>
      <c r="F80" s="128" t="s">
        <v>248</v>
      </c>
      <c r="G80" s="34">
        <v>15</v>
      </c>
      <c r="H80" s="17">
        <v>0</v>
      </c>
      <c r="I80" s="36" t="str">
        <f t="shared" si="18"/>
        <v>Ok, Longitud igual a 15 caracteres</v>
      </c>
      <c r="J80" s="67" t="str">
        <f t="shared" si="19"/>
        <v>000000000000000</v>
      </c>
      <c r="K80" s="38"/>
      <c r="L80" s="68" t="str">
        <f t="shared" si="17"/>
        <v/>
      </c>
      <c r="M80" s="126"/>
      <c r="N80" s="127"/>
      <c r="O80" s="40" t="s">
        <v>62</v>
      </c>
      <c r="P80" s="26" t="b">
        <f t="shared" si="15"/>
        <v>1</v>
      </c>
      <c r="Q80" s="26" t="b">
        <f t="shared" si="16"/>
        <v>0</v>
      </c>
    </row>
    <row r="81" spans="1:17" ht="46.5" customHeight="1" x14ac:dyDescent="0.25">
      <c r="A81" s="154"/>
      <c r="B81" s="41">
        <v>12</v>
      </c>
      <c r="C81" s="71">
        <v>163</v>
      </c>
      <c r="D81" s="34" t="s">
        <v>37</v>
      </c>
      <c r="E81" s="34" t="s">
        <v>12</v>
      </c>
      <c r="F81" s="128" t="s">
        <v>249</v>
      </c>
      <c r="G81" s="34">
        <v>15</v>
      </c>
      <c r="H81" s="17">
        <v>0</v>
      </c>
      <c r="I81" s="36" t="str">
        <f t="shared" si="18"/>
        <v>Ok, Longitud igual a 15 caracteres</v>
      </c>
      <c r="J81" s="67" t="str">
        <f t="shared" si="19"/>
        <v>000000000000000</v>
      </c>
      <c r="K81" s="38"/>
      <c r="L81" s="68" t="str">
        <f t="shared" si="17"/>
        <v/>
      </c>
      <c r="M81" s="68" t="str">
        <f>IF(H81&gt;N81,"El importe no puede ser mayor al tope legal de $"&amp;N81,"")</f>
        <v/>
      </c>
      <c r="N81" s="70">
        <v>195845.39</v>
      </c>
      <c r="O81" s="40" t="s">
        <v>62</v>
      </c>
      <c r="P81" s="26" t="b">
        <f t="shared" si="15"/>
        <v>1</v>
      </c>
      <c r="Q81" s="26" t="b">
        <f t="shared" si="16"/>
        <v>0</v>
      </c>
    </row>
    <row r="82" spans="1:17" ht="46.5" customHeight="1" x14ac:dyDescent="0.25">
      <c r="A82" s="154"/>
      <c r="B82" s="41">
        <v>13</v>
      </c>
      <c r="C82" s="71">
        <v>178</v>
      </c>
      <c r="D82" s="34" t="s">
        <v>183</v>
      </c>
      <c r="E82" s="34" t="s">
        <v>12</v>
      </c>
      <c r="F82" s="128" t="s">
        <v>249</v>
      </c>
      <c r="G82" s="34">
        <v>15</v>
      </c>
      <c r="H82" s="17">
        <v>0</v>
      </c>
      <c r="I82" s="36" t="str">
        <f t="shared" si="18"/>
        <v>Ok, Longitud igual a 15 caracteres</v>
      </c>
      <c r="J82" s="67" t="str">
        <f t="shared" si="19"/>
        <v>000000000000000</v>
      </c>
      <c r="K82" s="38"/>
      <c r="L82" s="68" t="str">
        <f t="shared" si="17"/>
        <v/>
      </c>
      <c r="M82" s="68" t="str">
        <f>IF(H82&gt;N82,"El importe no puede ser mayor al tope legal de $"&amp;N82,"")</f>
        <v/>
      </c>
      <c r="N82" s="125">
        <v>195845.39</v>
      </c>
      <c r="O82" s="40" t="s">
        <v>62</v>
      </c>
      <c r="P82" s="26" t="b">
        <f t="shared" si="15"/>
        <v>1</v>
      </c>
      <c r="Q82" s="26" t="b">
        <f t="shared" si="16"/>
        <v>0</v>
      </c>
    </row>
    <row r="83" spans="1:17" ht="46.5" customHeight="1" x14ac:dyDescent="0.25">
      <c r="A83" s="154"/>
      <c r="B83" s="41">
        <v>14</v>
      </c>
      <c r="C83" s="71">
        <v>193</v>
      </c>
      <c r="D83" s="34" t="s">
        <v>38</v>
      </c>
      <c r="E83" s="34" t="s">
        <v>12</v>
      </c>
      <c r="F83" s="128" t="s">
        <v>250</v>
      </c>
      <c r="G83" s="34">
        <v>15</v>
      </c>
      <c r="H83" s="17">
        <v>0</v>
      </c>
      <c r="I83" s="36" t="str">
        <f t="shared" si="18"/>
        <v>Ok, Longitud igual a 15 caracteres</v>
      </c>
      <c r="J83" s="67" t="str">
        <f t="shared" si="19"/>
        <v>000000000000000</v>
      </c>
      <c r="K83" s="38"/>
      <c r="L83" s="68" t="str">
        <f t="shared" si="17"/>
        <v/>
      </c>
      <c r="M83" s="68" t="str">
        <f>IF(H83&gt;N83,"El importe no puede ser mayor al tope legal de $"&amp;N83,"")</f>
        <v/>
      </c>
      <c r="N83" s="125">
        <v>195845.39</v>
      </c>
      <c r="O83" s="40" t="s">
        <v>62</v>
      </c>
      <c r="P83" s="26" t="b">
        <f t="shared" si="15"/>
        <v>1</v>
      </c>
      <c r="Q83" s="26" t="b">
        <f t="shared" si="16"/>
        <v>0</v>
      </c>
    </row>
    <row r="84" spans="1:17" ht="46.5" customHeight="1" x14ac:dyDescent="0.25">
      <c r="A84" s="154"/>
      <c r="B84" s="41">
        <v>15</v>
      </c>
      <c r="C84" s="71">
        <v>208</v>
      </c>
      <c r="D84" s="34" t="s">
        <v>39</v>
      </c>
      <c r="E84" s="34" t="s">
        <v>12</v>
      </c>
      <c r="F84" s="128" t="s">
        <v>251</v>
      </c>
      <c r="G84" s="34">
        <v>15</v>
      </c>
      <c r="H84" s="17">
        <v>0</v>
      </c>
      <c r="I84" s="36" t="str">
        <f t="shared" si="18"/>
        <v>Ok, Longitud igual a 15 caracteres</v>
      </c>
      <c r="J84" s="67" t="str">
        <f t="shared" si="19"/>
        <v>000000000000000</v>
      </c>
      <c r="K84" s="38"/>
      <c r="L84" s="68" t="str">
        <f t="shared" si="17"/>
        <v/>
      </c>
      <c r="M84" s="68" t="str">
        <f t="shared" ref="M84" si="20">IF(H84&gt;N84,"El importe no puede ser mayor al tope legal de $"&amp;N84,"")</f>
        <v/>
      </c>
      <c r="N84" s="125">
        <v>996.23</v>
      </c>
      <c r="O84" s="40" t="s">
        <v>62</v>
      </c>
      <c r="P84" s="26" t="b">
        <f t="shared" si="15"/>
        <v>1</v>
      </c>
      <c r="Q84" s="26" t="b">
        <f t="shared" si="16"/>
        <v>0</v>
      </c>
    </row>
    <row r="85" spans="1:17" ht="46.5" customHeight="1" x14ac:dyDescent="0.25">
      <c r="A85" s="154"/>
      <c r="B85" s="41">
        <v>16</v>
      </c>
      <c r="C85" s="71">
        <v>223</v>
      </c>
      <c r="D85" s="34" t="s">
        <v>184</v>
      </c>
      <c r="E85" s="34" t="s">
        <v>12</v>
      </c>
      <c r="F85" s="128" t="s">
        <v>118</v>
      </c>
      <c r="G85" s="34">
        <v>15</v>
      </c>
      <c r="H85" s="17">
        <v>0</v>
      </c>
      <c r="I85" s="36" t="str">
        <f t="shared" si="18"/>
        <v>Ok, Longitud igual a 15 caracteres</v>
      </c>
      <c r="J85" s="67" t="str">
        <f t="shared" si="19"/>
        <v>000000000000000</v>
      </c>
      <c r="K85" s="38"/>
      <c r="L85" s="68" t="str">
        <f t="shared" si="17"/>
        <v/>
      </c>
      <c r="M85" s="126"/>
      <c r="N85" s="127"/>
      <c r="O85" s="40" t="s">
        <v>62</v>
      </c>
      <c r="P85" s="26" t="b">
        <f t="shared" si="15"/>
        <v>1</v>
      </c>
      <c r="Q85" s="26" t="b">
        <f t="shared" si="16"/>
        <v>0</v>
      </c>
    </row>
    <row r="86" spans="1:17" ht="46.5" customHeight="1" x14ac:dyDescent="0.25">
      <c r="A86" s="154"/>
      <c r="B86" s="41">
        <v>17</v>
      </c>
      <c r="C86" s="71">
        <v>238</v>
      </c>
      <c r="D86" s="34" t="s">
        <v>185</v>
      </c>
      <c r="E86" s="34" t="s">
        <v>12</v>
      </c>
      <c r="F86" s="128" t="s">
        <v>248</v>
      </c>
      <c r="G86" s="34">
        <v>15</v>
      </c>
      <c r="H86" s="17">
        <v>0</v>
      </c>
      <c r="I86" s="36" t="str">
        <f t="shared" si="18"/>
        <v>Ok, Longitud igual a 15 caracteres</v>
      </c>
      <c r="J86" s="67" t="str">
        <f t="shared" si="19"/>
        <v>000000000000000</v>
      </c>
      <c r="K86" s="38"/>
      <c r="L86" s="68" t="str">
        <f t="shared" si="17"/>
        <v/>
      </c>
      <c r="M86" s="39"/>
      <c r="O86" s="40" t="s">
        <v>62</v>
      </c>
      <c r="P86" s="26" t="b">
        <f t="shared" si="15"/>
        <v>1</v>
      </c>
      <c r="Q86" s="26" t="b">
        <f t="shared" si="16"/>
        <v>0</v>
      </c>
    </row>
    <row r="87" spans="1:17" ht="72.75" customHeight="1" x14ac:dyDescent="0.25">
      <c r="A87" s="154"/>
      <c r="B87" s="41">
        <v>18</v>
      </c>
      <c r="C87" s="71">
        <v>253</v>
      </c>
      <c r="D87" s="34" t="s">
        <v>186</v>
      </c>
      <c r="E87" s="34" t="s">
        <v>12</v>
      </c>
      <c r="F87" s="128" t="s">
        <v>252</v>
      </c>
      <c r="G87" s="34">
        <v>15</v>
      </c>
      <c r="H87" s="17">
        <v>0</v>
      </c>
      <c r="I87" s="36" t="str">
        <f t="shared" si="18"/>
        <v>Ok, Longitud igual a 15 caracteres</v>
      </c>
      <c r="J87" s="67" t="str">
        <f t="shared" si="19"/>
        <v>000000000000000</v>
      </c>
      <c r="K87" s="38"/>
      <c r="L87" s="68" t="str">
        <f t="shared" si="17"/>
        <v/>
      </c>
      <c r="M87" s="69" t="str">
        <f>IF(H87&gt;N87,"El importe no puede ser mayor al tope legal de $"&amp;N87,"")</f>
        <v/>
      </c>
      <c r="N87" s="70">
        <v>3503688.17</v>
      </c>
      <c r="O87" s="40" t="s">
        <v>90</v>
      </c>
      <c r="P87" s="26" t="b">
        <f t="shared" si="15"/>
        <v>0</v>
      </c>
      <c r="Q87" s="26" t="b">
        <f t="shared" si="16"/>
        <v>0</v>
      </c>
    </row>
    <row r="88" spans="1:17" ht="46.5" customHeight="1" x14ac:dyDescent="0.25">
      <c r="A88" s="154"/>
      <c r="B88" s="41">
        <v>19</v>
      </c>
      <c r="C88" s="71">
        <v>268</v>
      </c>
      <c r="D88" s="34" t="s">
        <v>187</v>
      </c>
      <c r="E88" s="34" t="s">
        <v>12</v>
      </c>
      <c r="F88" s="128" t="s">
        <v>118</v>
      </c>
      <c r="G88" s="34">
        <v>15</v>
      </c>
      <c r="H88" s="17">
        <v>0</v>
      </c>
      <c r="I88" s="36" t="str">
        <f t="shared" si="18"/>
        <v>Ok, Longitud igual a 15 caracteres</v>
      </c>
      <c r="J88" s="67" t="str">
        <f t="shared" si="19"/>
        <v>000000000000000</v>
      </c>
      <c r="K88" s="38"/>
      <c r="L88" s="68" t="str">
        <f t="shared" si="17"/>
        <v/>
      </c>
      <c r="M88" s="126"/>
      <c r="N88" s="127"/>
      <c r="O88" s="40" t="s">
        <v>62</v>
      </c>
      <c r="P88" s="26" t="b">
        <f t="shared" si="15"/>
        <v>1</v>
      </c>
      <c r="Q88" s="26" t="b">
        <f t="shared" si="16"/>
        <v>0</v>
      </c>
    </row>
    <row r="89" spans="1:17" ht="46.5" customHeight="1" x14ac:dyDescent="0.25">
      <c r="A89" s="154"/>
      <c r="B89" s="41">
        <v>20</v>
      </c>
      <c r="C89" s="71">
        <v>283</v>
      </c>
      <c r="D89" s="34" t="s">
        <v>188</v>
      </c>
      <c r="E89" s="34" t="s">
        <v>12</v>
      </c>
      <c r="F89" s="128" t="s">
        <v>248</v>
      </c>
      <c r="G89" s="34">
        <v>15</v>
      </c>
      <c r="H89" s="17">
        <v>0</v>
      </c>
      <c r="I89" s="36" t="str">
        <f t="shared" si="18"/>
        <v>Ok, Longitud igual a 15 caracteres</v>
      </c>
      <c r="J89" s="67" t="str">
        <f t="shared" si="19"/>
        <v>000000000000000</v>
      </c>
      <c r="K89" s="38"/>
      <c r="L89" s="68" t="str">
        <f t="shared" si="17"/>
        <v/>
      </c>
      <c r="M89" s="39"/>
      <c r="O89" s="40" t="s">
        <v>62</v>
      </c>
      <c r="P89" s="26" t="b">
        <f t="shared" si="15"/>
        <v>1</v>
      </c>
      <c r="Q89" s="26" t="b">
        <f t="shared" si="16"/>
        <v>0</v>
      </c>
    </row>
    <row r="90" spans="1:17" ht="46.5" customHeight="1" x14ac:dyDescent="0.25">
      <c r="A90" s="154"/>
      <c r="B90" s="41">
        <v>21</v>
      </c>
      <c r="C90" s="71">
        <v>298</v>
      </c>
      <c r="D90" s="34" t="s">
        <v>40</v>
      </c>
      <c r="E90" s="34" t="s">
        <v>12</v>
      </c>
      <c r="F90" s="128" t="s">
        <v>253</v>
      </c>
      <c r="G90" s="34">
        <v>15</v>
      </c>
      <c r="H90" s="17">
        <v>0</v>
      </c>
      <c r="I90" s="36" t="str">
        <f t="shared" si="18"/>
        <v>Ok, Longitud igual a 15 caracteres</v>
      </c>
      <c r="J90" s="67" t="str">
        <f t="shared" si="19"/>
        <v>000000000000000</v>
      </c>
      <c r="K90" s="38"/>
      <c r="L90" s="68" t="str">
        <f t="shared" si="17"/>
        <v/>
      </c>
      <c r="M90" s="69" t="str">
        <f>IF(H90&gt;N90,"El importe no puede ser mayor al tope legal de $"&amp;N90,"")</f>
        <v/>
      </c>
      <c r="N90" s="70">
        <v>20000</v>
      </c>
      <c r="O90" s="40" t="s">
        <v>62</v>
      </c>
      <c r="P90" s="26" t="b">
        <f t="shared" si="15"/>
        <v>1</v>
      </c>
      <c r="Q90" s="26" t="b">
        <f t="shared" si="16"/>
        <v>0</v>
      </c>
    </row>
    <row r="91" spans="1:17" ht="46.5" customHeight="1" x14ac:dyDescent="0.25">
      <c r="A91" s="154"/>
      <c r="B91" s="41">
        <v>22</v>
      </c>
      <c r="C91" s="71">
        <v>313</v>
      </c>
      <c r="D91" s="34" t="s">
        <v>189</v>
      </c>
      <c r="E91" s="34" t="s">
        <v>12</v>
      </c>
      <c r="F91" s="128" t="s">
        <v>118</v>
      </c>
      <c r="G91" s="34">
        <v>15</v>
      </c>
      <c r="H91" s="17">
        <v>0</v>
      </c>
      <c r="I91" s="36" t="str">
        <f t="shared" si="18"/>
        <v>Ok, Longitud igual a 15 caracteres</v>
      </c>
      <c r="J91" s="67" t="str">
        <f t="shared" si="19"/>
        <v>000000000000000</v>
      </c>
      <c r="K91" s="38"/>
      <c r="L91" s="68" t="str">
        <f t="shared" si="17"/>
        <v/>
      </c>
      <c r="M91" s="126"/>
      <c r="N91" s="127"/>
      <c r="O91" s="40" t="s">
        <v>62</v>
      </c>
      <c r="P91" s="26" t="b">
        <f t="shared" si="15"/>
        <v>1</v>
      </c>
      <c r="Q91" s="26" t="b">
        <f t="shared" si="16"/>
        <v>0</v>
      </c>
    </row>
    <row r="92" spans="1:17" ht="46.5" customHeight="1" x14ac:dyDescent="0.25">
      <c r="A92" s="154"/>
      <c r="B92" s="41">
        <v>23</v>
      </c>
      <c r="C92" s="71">
        <v>328</v>
      </c>
      <c r="D92" s="34" t="s">
        <v>190</v>
      </c>
      <c r="E92" s="34" t="s">
        <v>12</v>
      </c>
      <c r="F92" s="128" t="s">
        <v>256</v>
      </c>
      <c r="G92" s="34">
        <v>15</v>
      </c>
      <c r="H92" s="17">
        <v>0</v>
      </c>
      <c r="I92" s="36" t="str">
        <f t="shared" si="18"/>
        <v>Ok, Longitud igual a 15 caracteres</v>
      </c>
      <c r="J92" s="67" t="str">
        <f t="shared" si="19"/>
        <v>000000000000000</v>
      </c>
      <c r="K92" s="38"/>
      <c r="L92" s="68" t="str">
        <f t="shared" si="17"/>
        <v/>
      </c>
      <c r="M92" s="69" t="str">
        <f>IF(H92&gt;N92,"El importe no puede ser mayor al tope legal de $"&amp;N92,"")</f>
        <v/>
      </c>
      <c r="N92" s="70">
        <v>3503688.17</v>
      </c>
      <c r="O92" s="40" t="s">
        <v>62</v>
      </c>
      <c r="P92" s="26" t="b">
        <f t="shared" si="15"/>
        <v>1</v>
      </c>
      <c r="Q92" s="26" t="b">
        <f t="shared" si="16"/>
        <v>0</v>
      </c>
    </row>
    <row r="93" spans="1:17" ht="46.5" customHeight="1" x14ac:dyDescent="0.25">
      <c r="A93" s="154"/>
      <c r="B93" s="41">
        <v>24</v>
      </c>
      <c r="C93" s="71">
        <v>343</v>
      </c>
      <c r="D93" s="34" t="s">
        <v>191</v>
      </c>
      <c r="E93" s="34" t="s">
        <v>12</v>
      </c>
      <c r="F93" s="128" t="s">
        <v>118</v>
      </c>
      <c r="G93" s="34">
        <v>15</v>
      </c>
      <c r="H93" s="17">
        <v>0</v>
      </c>
      <c r="I93" s="36" t="str">
        <f t="shared" si="18"/>
        <v>Ok, Longitud igual a 15 caracteres</v>
      </c>
      <c r="J93" s="67" t="str">
        <f t="shared" si="19"/>
        <v>000000000000000</v>
      </c>
      <c r="K93" s="38"/>
      <c r="L93" s="68" t="str">
        <f t="shared" si="17"/>
        <v/>
      </c>
      <c r="M93" s="39"/>
      <c r="O93" s="40" t="s">
        <v>53</v>
      </c>
      <c r="P93" s="26" t="b">
        <f t="shared" si="15"/>
        <v>0</v>
      </c>
      <c r="Q93" s="26" t="b">
        <f t="shared" si="16"/>
        <v>0</v>
      </c>
    </row>
    <row r="94" spans="1:17" ht="46.5" customHeight="1" x14ac:dyDescent="0.25">
      <c r="A94" s="154"/>
      <c r="B94" s="41">
        <v>25</v>
      </c>
      <c r="C94" s="71">
        <v>358</v>
      </c>
      <c r="D94" s="34" t="s">
        <v>192</v>
      </c>
      <c r="E94" s="34" t="s">
        <v>12</v>
      </c>
      <c r="F94" s="128" t="s">
        <v>118</v>
      </c>
      <c r="G94" s="34">
        <v>15</v>
      </c>
      <c r="H94" s="17">
        <v>0</v>
      </c>
      <c r="I94" s="36" t="str">
        <f t="shared" si="18"/>
        <v>Ok, Longitud igual a 15 caracteres</v>
      </c>
      <c r="J94" s="67" t="str">
        <f t="shared" si="19"/>
        <v>000000000000000</v>
      </c>
      <c r="K94" s="38"/>
      <c r="L94" s="68" t="str">
        <f t="shared" si="17"/>
        <v/>
      </c>
      <c r="M94" s="39"/>
      <c r="O94" s="40" t="s">
        <v>91</v>
      </c>
      <c r="P94" s="26" t="b">
        <f t="shared" si="15"/>
        <v>0</v>
      </c>
      <c r="Q94" s="26" t="b">
        <f t="shared" si="16"/>
        <v>0</v>
      </c>
    </row>
    <row r="95" spans="1:17" ht="46.5" customHeight="1" x14ac:dyDescent="0.25">
      <c r="A95" s="154"/>
      <c r="B95" s="41">
        <v>26</v>
      </c>
      <c r="C95" s="71">
        <v>373</v>
      </c>
      <c r="D95" s="34" t="s">
        <v>193</v>
      </c>
      <c r="E95" s="34" t="s">
        <v>12</v>
      </c>
      <c r="F95" s="128" t="s">
        <v>118</v>
      </c>
      <c r="G95" s="34">
        <v>15</v>
      </c>
      <c r="H95" s="17">
        <v>0</v>
      </c>
      <c r="I95" s="36" t="str">
        <f t="shared" si="18"/>
        <v>Ok, Longitud igual a 15 caracteres</v>
      </c>
      <c r="J95" s="67" t="str">
        <f t="shared" si="19"/>
        <v>000000000000000</v>
      </c>
      <c r="K95" s="38"/>
      <c r="L95" s="68" t="str">
        <f t="shared" si="17"/>
        <v/>
      </c>
      <c r="M95" s="39"/>
      <c r="O95" s="40" t="s">
        <v>62</v>
      </c>
      <c r="P95" s="26" t="b">
        <f t="shared" si="15"/>
        <v>1</v>
      </c>
      <c r="Q95" s="26" t="b">
        <f t="shared" si="16"/>
        <v>0</v>
      </c>
    </row>
    <row r="96" spans="1:17" ht="46.5" customHeight="1" x14ac:dyDescent="0.25">
      <c r="A96" s="154"/>
      <c r="B96" s="41">
        <v>27</v>
      </c>
      <c r="C96" s="71">
        <v>388</v>
      </c>
      <c r="D96" s="34" t="s">
        <v>194</v>
      </c>
      <c r="E96" s="34" t="s">
        <v>12</v>
      </c>
      <c r="F96" s="128" t="s">
        <v>249</v>
      </c>
      <c r="G96" s="34">
        <v>15</v>
      </c>
      <c r="H96" s="17">
        <v>0</v>
      </c>
      <c r="I96" s="36" t="str">
        <f t="shared" si="18"/>
        <v>Ok, Longitud igual a 15 caracteres</v>
      </c>
      <c r="J96" s="67" t="str">
        <f t="shared" si="19"/>
        <v>000000000000000</v>
      </c>
      <c r="K96" s="38"/>
      <c r="L96" s="68" t="str">
        <f t="shared" si="17"/>
        <v/>
      </c>
      <c r="M96" s="69" t="str">
        <f>IF(H96&gt;N96,"El importe no puede ser mayor al tope legal de $"&amp;N96,"")</f>
        <v/>
      </c>
      <c r="N96" s="70">
        <v>195845.39</v>
      </c>
      <c r="O96" s="40" t="s">
        <v>107</v>
      </c>
      <c r="P96" s="26" t="b">
        <f t="shared" si="15"/>
        <v>0</v>
      </c>
      <c r="Q96" s="26" t="b">
        <f t="shared" si="16"/>
        <v>0</v>
      </c>
    </row>
    <row r="97" spans="1:17" ht="46.5" customHeight="1" x14ac:dyDescent="0.25">
      <c r="A97" s="154"/>
      <c r="B97" s="41">
        <v>28</v>
      </c>
      <c r="C97" s="71">
        <v>403</v>
      </c>
      <c r="D97" s="34" t="s">
        <v>195</v>
      </c>
      <c r="E97" s="34" t="s">
        <v>12</v>
      </c>
      <c r="F97" s="128" t="s">
        <v>118</v>
      </c>
      <c r="G97" s="34">
        <v>15</v>
      </c>
      <c r="H97" s="17">
        <v>0</v>
      </c>
      <c r="I97" s="36" t="str">
        <f t="shared" si="18"/>
        <v>Ok, Longitud igual a 15 caracteres</v>
      </c>
      <c r="J97" s="67" t="str">
        <f t="shared" si="19"/>
        <v>000000000000000</v>
      </c>
      <c r="K97" s="38"/>
      <c r="L97" s="68" t="str">
        <f t="shared" si="17"/>
        <v/>
      </c>
      <c r="M97" s="39"/>
      <c r="O97" s="40" t="s">
        <v>62</v>
      </c>
      <c r="P97" s="26" t="b">
        <f t="shared" si="15"/>
        <v>1</v>
      </c>
      <c r="Q97" s="26" t="b">
        <f t="shared" si="16"/>
        <v>0</v>
      </c>
    </row>
    <row r="98" spans="1:17" ht="46.5" customHeight="1" x14ac:dyDescent="0.25">
      <c r="A98" s="154"/>
      <c r="B98" s="41">
        <v>29</v>
      </c>
      <c r="C98" s="71">
        <v>418</v>
      </c>
      <c r="D98" s="34" t="s">
        <v>196</v>
      </c>
      <c r="E98" s="34" t="s">
        <v>12</v>
      </c>
      <c r="F98" s="128" t="s">
        <v>254</v>
      </c>
      <c r="G98" s="34">
        <v>15</v>
      </c>
      <c r="H98" s="17">
        <v>0</v>
      </c>
      <c r="I98" s="36" t="str">
        <f t="shared" si="18"/>
        <v>Ok, Longitud igual a 15 caracteres</v>
      </c>
      <c r="J98" s="67" t="str">
        <f t="shared" si="19"/>
        <v>000000000000000</v>
      </c>
      <c r="K98" s="38"/>
      <c r="L98" s="68" t="str">
        <f t="shared" si="17"/>
        <v/>
      </c>
      <c r="M98" s="69" t="str">
        <f>IF(H98&gt;N98,"El importe no puede ser mayor al tope legal de $"&amp;N98,"")</f>
        <v/>
      </c>
      <c r="N98" s="70">
        <v>1401475.27</v>
      </c>
      <c r="O98" s="40" t="s">
        <v>62</v>
      </c>
      <c r="P98" s="26" t="b">
        <f t="shared" si="15"/>
        <v>1</v>
      </c>
      <c r="Q98" s="26" t="b">
        <f t="shared" si="16"/>
        <v>0</v>
      </c>
    </row>
    <row r="99" spans="1:17" ht="46.5" customHeight="1" x14ac:dyDescent="0.25">
      <c r="A99" s="154"/>
      <c r="B99" s="41">
        <v>30</v>
      </c>
      <c r="C99" s="71">
        <v>433</v>
      </c>
      <c r="D99" s="34" t="s">
        <v>197</v>
      </c>
      <c r="E99" s="34" t="s">
        <v>12</v>
      </c>
      <c r="F99" s="128" t="s">
        <v>255</v>
      </c>
      <c r="G99" s="34">
        <v>15</v>
      </c>
      <c r="H99" s="17">
        <v>0</v>
      </c>
      <c r="I99" s="36" t="str">
        <f t="shared" si="18"/>
        <v>Ok, Longitud igual a 15 caracteres</v>
      </c>
      <c r="J99" s="67" t="str">
        <f t="shared" si="19"/>
        <v>000000000000000</v>
      </c>
      <c r="K99" s="38"/>
      <c r="L99" s="68" t="str">
        <f t="shared" si="17"/>
        <v/>
      </c>
      <c r="M99" s="39"/>
      <c r="O99" s="40" t="s">
        <v>62</v>
      </c>
      <c r="P99" s="26" t="b">
        <f t="shared" si="15"/>
        <v>1</v>
      </c>
      <c r="Q99" s="26" t="b">
        <f t="shared" si="16"/>
        <v>0</v>
      </c>
    </row>
    <row r="100" spans="1:17" ht="46.5" customHeight="1" x14ac:dyDescent="0.25">
      <c r="A100" s="154"/>
      <c r="B100" s="41">
        <v>31</v>
      </c>
      <c r="C100" s="71">
        <v>448</v>
      </c>
      <c r="D100" s="34" t="s">
        <v>198</v>
      </c>
      <c r="E100" s="34" t="s">
        <v>12</v>
      </c>
      <c r="F100" s="128" t="s">
        <v>118</v>
      </c>
      <c r="G100" s="34">
        <v>15</v>
      </c>
      <c r="H100" s="17">
        <v>0</v>
      </c>
      <c r="I100" s="36" t="str">
        <f t="shared" si="18"/>
        <v>Ok, Longitud igual a 15 caracteres</v>
      </c>
      <c r="J100" s="67" t="str">
        <f t="shared" si="19"/>
        <v>000000000000000</v>
      </c>
      <c r="K100" s="38"/>
      <c r="L100" s="68" t="str">
        <f t="shared" si="17"/>
        <v/>
      </c>
      <c r="M100" s="39"/>
      <c r="O100" s="40" t="s">
        <v>62</v>
      </c>
      <c r="P100" s="26" t="b">
        <f t="shared" si="15"/>
        <v>1</v>
      </c>
      <c r="Q100" s="26" t="b">
        <f t="shared" si="16"/>
        <v>0</v>
      </c>
    </row>
    <row r="101" spans="1:17" ht="46.5" customHeight="1" x14ac:dyDescent="0.25">
      <c r="A101" s="154"/>
      <c r="B101" s="41">
        <v>32</v>
      </c>
      <c r="C101" s="71">
        <v>463</v>
      </c>
      <c r="D101" s="34" t="s">
        <v>199</v>
      </c>
      <c r="E101" s="34" t="s">
        <v>12</v>
      </c>
      <c r="F101" s="128" t="s">
        <v>118</v>
      </c>
      <c r="G101" s="34">
        <v>15</v>
      </c>
      <c r="H101" s="17">
        <v>0</v>
      </c>
      <c r="I101" s="36" t="str">
        <f t="shared" si="18"/>
        <v>Ok, Longitud igual a 15 caracteres</v>
      </c>
      <c r="J101" s="67" t="str">
        <f t="shared" si="19"/>
        <v>000000000000000</v>
      </c>
      <c r="K101" s="38"/>
      <c r="L101" s="68" t="str">
        <f t="shared" si="17"/>
        <v/>
      </c>
      <c r="M101" s="126"/>
      <c r="N101" s="127"/>
      <c r="O101" s="40" t="s">
        <v>62</v>
      </c>
      <c r="P101" s="26" t="b">
        <f t="shared" si="15"/>
        <v>1</v>
      </c>
      <c r="Q101" s="26" t="b">
        <f t="shared" si="16"/>
        <v>0</v>
      </c>
    </row>
    <row r="102" spans="1:17" ht="46.5" customHeight="1" x14ac:dyDescent="0.25">
      <c r="A102" s="154"/>
      <c r="B102" s="41">
        <v>33</v>
      </c>
      <c r="C102" s="71">
        <v>478</v>
      </c>
      <c r="D102" s="34" t="s">
        <v>41</v>
      </c>
      <c r="E102" s="34" t="s">
        <v>12</v>
      </c>
      <c r="F102" s="128" t="s">
        <v>118</v>
      </c>
      <c r="G102" s="34">
        <v>15</v>
      </c>
      <c r="H102" s="139">
        <f>SUM(H72:H101)</f>
        <v>0</v>
      </c>
      <c r="I102" s="36" t="str">
        <f t="shared" si="18"/>
        <v>Ok, Longitud igual a 15 caracteres</v>
      </c>
      <c r="J102" s="67" t="str">
        <f t="shared" si="19"/>
        <v>000000000000000</v>
      </c>
      <c r="K102" s="121"/>
      <c r="L102" s="68" t="str">
        <f t="shared" si="17"/>
        <v/>
      </c>
      <c r="M102" s="39"/>
      <c r="O102" s="40" t="s">
        <v>62</v>
      </c>
      <c r="P102" s="26" t="b">
        <f t="shared" ref="P102:P140" si="21">J102=O102</f>
        <v>1</v>
      </c>
      <c r="Q102" s="26" t="b">
        <f t="shared" si="16"/>
        <v>0</v>
      </c>
    </row>
    <row r="103" spans="1:17" ht="46.5" hidden="1" customHeight="1" x14ac:dyDescent="0.3">
      <c r="B103" s="46"/>
      <c r="C103" s="74"/>
      <c r="D103" s="47"/>
      <c r="E103" s="47"/>
      <c r="F103" s="38"/>
      <c r="G103" s="47"/>
      <c r="H103" s="15"/>
      <c r="I103" s="47"/>
      <c r="J103" s="39"/>
      <c r="K103" s="38"/>
      <c r="L103" s="39"/>
      <c r="M103" s="39"/>
      <c r="O103" s="48"/>
    </row>
    <row r="104" spans="1:17" ht="46.5" hidden="1" customHeight="1" x14ac:dyDescent="0.3">
      <c r="A104" s="116"/>
      <c r="B104" s="49" t="s">
        <v>27</v>
      </c>
      <c r="C104" s="50"/>
      <c r="D104" s="51"/>
      <c r="E104" s="51"/>
      <c r="F104" s="129"/>
      <c r="G104" s="52"/>
      <c r="H104" s="15"/>
      <c r="I104" s="47"/>
      <c r="J104" s="39"/>
      <c r="K104" s="38"/>
      <c r="L104" s="39"/>
      <c r="M104" s="39"/>
      <c r="O104" s="53"/>
      <c r="P104" s="26" t="b">
        <f t="shared" si="21"/>
        <v>1</v>
      </c>
      <c r="Q104" s="26" t="b">
        <f>H104=J104</f>
        <v>1</v>
      </c>
    </row>
    <row r="105" spans="1:17" ht="46.5" hidden="1" customHeight="1" x14ac:dyDescent="0.3">
      <c r="A105" s="116"/>
      <c r="B105" s="54" t="s">
        <v>200</v>
      </c>
      <c r="C105" s="55"/>
      <c r="D105" s="56"/>
      <c r="E105" s="56"/>
      <c r="F105" s="130"/>
      <c r="G105" s="57"/>
      <c r="H105" s="15"/>
      <c r="I105" s="47"/>
      <c r="J105" s="39"/>
      <c r="K105" s="38"/>
      <c r="L105" s="39"/>
      <c r="M105" s="39"/>
      <c r="O105" s="53"/>
      <c r="P105" s="26" t="b">
        <f t="shared" si="21"/>
        <v>1</v>
      </c>
      <c r="Q105" s="26" t="b">
        <f>H105=J105</f>
        <v>1</v>
      </c>
    </row>
    <row r="106" spans="1:17" ht="46.5" hidden="1" customHeight="1" x14ac:dyDescent="0.3">
      <c r="A106" s="116"/>
      <c r="B106" s="58" t="s">
        <v>0</v>
      </c>
      <c r="C106" s="59" t="s">
        <v>1</v>
      </c>
      <c r="D106" s="60" t="s">
        <v>2</v>
      </c>
      <c r="E106" s="60" t="s">
        <v>3</v>
      </c>
      <c r="F106" s="131" t="s">
        <v>4</v>
      </c>
      <c r="G106" s="60" t="s">
        <v>5</v>
      </c>
      <c r="H106" s="16" t="s">
        <v>103</v>
      </c>
      <c r="I106" s="60" t="s">
        <v>57</v>
      </c>
      <c r="J106" s="61" t="s">
        <v>105</v>
      </c>
      <c r="K106" s="38"/>
      <c r="L106" s="62" t="s">
        <v>59</v>
      </c>
      <c r="M106" s="62" t="s">
        <v>60</v>
      </c>
      <c r="N106" s="63" t="s">
        <v>58</v>
      </c>
      <c r="O106" s="31" t="s">
        <v>64</v>
      </c>
      <c r="P106" s="31" t="s">
        <v>65</v>
      </c>
      <c r="Q106" s="31" t="s">
        <v>18</v>
      </c>
    </row>
    <row r="107" spans="1:17" ht="46.5" hidden="1" customHeight="1" x14ac:dyDescent="0.25">
      <c r="A107" s="147" t="s">
        <v>200</v>
      </c>
      <c r="B107" s="41">
        <v>1</v>
      </c>
      <c r="C107" s="71">
        <v>2</v>
      </c>
      <c r="D107" s="34" t="s">
        <v>6</v>
      </c>
      <c r="E107" s="34" t="s">
        <v>12</v>
      </c>
      <c r="F107" s="128" t="s">
        <v>232</v>
      </c>
      <c r="G107" s="35">
        <v>2</v>
      </c>
      <c r="H107" s="24" t="str">
        <f>"06"</f>
        <v>06</v>
      </c>
      <c r="I107" s="36" t="str">
        <f>IF(LEN(J107)-G107=0,"Ok, Longitud igual a "&amp;G107&amp;" caracteres","Revisar Carga, Longitud distinta de "&amp;G107&amp;" caracteres")</f>
        <v>Ok, Longitud igual a 2 caracteres</v>
      </c>
      <c r="J107" s="37" t="str">
        <f>"06"</f>
        <v>06</v>
      </c>
      <c r="K107" s="38"/>
      <c r="L107" s="39"/>
      <c r="M107" s="39"/>
      <c r="O107" s="40" t="s">
        <v>56</v>
      </c>
      <c r="P107" s="26" t="b">
        <f t="shared" si="21"/>
        <v>0</v>
      </c>
      <c r="Q107" s="26" t="b">
        <f t="shared" ref="Q107:Q123" si="22">H107=J107</f>
        <v>1</v>
      </c>
    </row>
    <row r="108" spans="1:17" ht="46.5" hidden="1" customHeight="1" x14ac:dyDescent="0.25">
      <c r="A108" s="147"/>
      <c r="B108" s="41">
        <v>2</v>
      </c>
      <c r="C108" s="71">
        <v>13</v>
      </c>
      <c r="D108" s="34" t="s">
        <v>28</v>
      </c>
      <c r="E108" s="34" t="s">
        <v>12</v>
      </c>
      <c r="F108" s="128" t="s">
        <v>34</v>
      </c>
      <c r="G108" s="35">
        <v>11</v>
      </c>
      <c r="H108" s="23">
        <f>+$H$18</f>
        <v>0</v>
      </c>
      <c r="I108" s="36" t="str">
        <f>IF(LEN(J108)-G108=0,"Ok, Longitud igual a "&amp;G108&amp;" caracteres","Revisar Carga, Longitud distinta de "&amp;G108&amp;" caracteres")</f>
        <v>Revisar Carga, Longitud distinta de 11 caracteres</v>
      </c>
      <c r="J108" s="66">
        <f>+H108</f>
        <v>0</v>
      </c>
      <c r="K108" s="38"/>
      <c r="L108" s="39"/>
      <c r="M108" s="39"/>
      <c r="N108" s="70"/>
      <c r="O108" s="44">
        <v>20178248007</v>
      </c>
      <c r="P108" s="26" t="b">
        <f t="shared" si="21"/>
        <v>0</v>
      </c>
      <c r="Q108" s="26" t="b">
        <f t="shared" si="22"/>
        <v>1</v>
      </c>
    </row>
    <row r="109" spans="1:17" ht="46.5" customHeight="1" x14ac:dyDescent="0.25">
      <c r="A109" s="147"/>
      <c r="B109" s="41">
        <v>3</v>
      </c>
      <c r="C109" s="71">
        <f>+C108+G109</f>
        <v>28</v>
      </c>
      <c r="D109" s="34" t="s">
        <v>42</v>
      </c>
      <c r="E109" s="34" t="s">
        <v>12</v>
      </c>
      <c r="F109" s="128" t="s">
        <v>256</v>
      </c>
      <c r="G109" s="35">
        <v>15</v>
      </c>
      <c r="H109" s="19">
        <v>0</v>
      </c>
      <c r="I109" s="36" t="str">
        <f t="shared" ref="I109:I123" si="23">IF(LEN(J109)-G109=0,"Ok, Longitud igual a "&amp;G109&amp;" caracteres","Revisar Carga, Longitud distinta de "&amp;G109&amp;" caracteres")</f>
        <v>Ok, Longitud igual a 15 caracteres</v>
      </c>
      <c r="J109" s="67" t="str">
        <f>TEXT(INT(H109),"0000000000000")&amp;RIGHT(FIXED(H109,2),2)</f>
        <v>000000000000000</v>
      </c>
      <c r="K109" s="38"/>
      <c r="L109" s="68" t="str">
        <f t="shared" ref="L109:L110" si="24">IF(H109&lt;0,"Deben ser cero o positivos","")</f>
        <v/>
      </c>
      <c r="M109" s="69" t="str">
        <f t="shared" ref="M109:M110" si="25">IF(H109&gt;N109,"El importe no puede ser mayor al tope legal de $"&amp;N109,"")</f>
        <v/>
      </c>
      <c r="N109" s="70">
        <v>3503688.17</v>
      </c>
      <c r="O109" s="40" t="s">
        <v>92</v>
      </c>
      <c r="P109" s="26" t="b">
        <f t="shared" si="21"/>
        <v>0</v>
      </c>
      <c r="Q109" s="26" t="b">
        <f t="shared" si="22"/>
        <v>0</v>
      </c>
    </row>
    <row r="110" spans="1:17" ht="46.5" customHeight="1" x14ac:dyDescent="0.25">
      <c r="A110" s="147"/>
      <c r="B110" s="41">
        <v>4</v>
      </c>
      <c r="C110" s="71">
        <f t="shared" ref="C110:C123" si="26">+C109+G110</f>
        <v>43</v>
      </c>
      <c r="D110" s="34" t="s">
        <v>201</v>
      </c>
      <c r="E110" s="34" t="s">
        <v>12</v>
      </c>
      <c r="F110" s="128" t="s">
        <v>257</v>
      </c>
      <c r="G110" s="35">
        <v>15</v>
      </c>
      <c r="H110" s="19">
        <v>0</v>
      </c>
      <c r="I110" s="36" t="str">
        <f t="shared" si="23"/>
        <v>Ok, Longitud igual a 15 caracteres</v>
      </c>
      <c r="J110" s="67" t="str">
        <f>TEXT(INT(H110),"0000000000000")&amp;RIGHT(FIXED(H110,2),2)</f>
        <v>000000000000000</v>
      </c>
      <c r="K110" s="38"/>
      <c r="L110" s="68" t="str">
        <f t="shared" si="24"/>
        <v/>
      </c>
      <c r="M110" s="69" t="str">
        <f t="shared" si="25"/>
        <v/>
      </c>
      <c r="N110" s="70">
        <v>3299771.52</v>
      </c>
      <c r="O110" s="40" t="s">
        <v>93</v>
      </c>
      <c r="P110" s="26" t="b">
        <f t="shared" si="21"/>
        <v>0</v>
      </c>
      <c r="Q110" s="26" t="b">
        <f t="shared" si="22"/>
        <v>0</v>
      </c>
    </row>
    <row r="111" spans="1:17" ht="46.5" customHeight="1" x14ac:dyDescent="0.25">
      <c r="A111" s="147"/>
      <c r="B111" s="41">
        <v>5</v>
      </c>
      <c r="C111" s="71">
        <f t="shared" si="26"/>
        <v>45</v>
      </c>
      <c r="D111" s="34" t="s">
        <v>202</v>
      </c>
      <c r="E111" s="34" t="s">
        <v>12</v>
      </c>
      <c r="F111" s="128" t="s">
        <v>258</v>
      </c>
      <c r="G111" s="35">
        <v>2</v>
      </c>
      <c r="H111" s="18">
        <v>0</v>
      </c>
      <c r="I111" s="36" t="str">
        <f t="shared" si="23"/>
        <v>Ok, Longitud igual a 2 caracteres</v>
      </c>
      <c r="J111" s="73" t="str">
        <f>IF(H111&lt;10,"0"&amp;H111,H111)</f>
        <v>00</v>
      </c>
      <c r="K111" s="38"/>
      <c r="L111" s="124"/>
      <c r="M111" s="126"/>
      <c r="N111" s="127"/>
      <c r="O111" s="40" t="s">
        <v>62</v>
      </c>
      <c r="P111" s="26" t="b">
        <f t="shared" si="21"/>
        <v>0</v>
      </c>
      <c r="Q111" s="26" t="b">
        <f t="shared" si="22"/>
        <v>0</v>
      </c>
    </row>
    <row r="112" spans="1:17" ht="46.5" customHeight="1" x14ac:dyDescent="0.25">
      <c r="A112" s="147"/>
      <c r="B112" s="41">
        <v>6</v>
      </c>
      <c r="C112" s="71">
        <f t="shared" si="26"/>
        <v>47</v>
      </c>
      <c r="D112" s="34" t="s">
        <v>203</v>
      </c>
      <c r="E112" s="34" t="s">
        <v>12</v>
      </c>
      <c r="F112" s="128" t="s">
        <v>258</v>
      </c>
      <c r="G112" s="35">
        <v>2</v>
      </c>
      <c r="H112" s="18">
        <v>0</v>
      </c>
      <c r="I112" s="36" t="str">
        <f t="shared" si="23"/>
        <v>Ok, Longitud igual a 2 caracteres</v>
      </c>
      <c r="J112" s="73" t="str">
        <f>IF(H112&lt;10,"0"&amp;H112,H112)</f>
        <v>00</v>
      </c>
      <c r="K112" s="38"/>
      <c r="L112" s="124"/>
      <c r="M112" s="126"/>
      <c r="N112" s="127"/>
      <c r="O112" s="40" t="s">
        <v>62</v>
      </c>
      <c r="P112" s="26" t="b">
        <f t="shared" si="21"/>
        <v>0</v>
      </c>
      <c r="Q112" s="26" t="b">
        <f t="shared" si="22"/>
        <v>0</v>
      </c>
    </row>
    <row r="113" spans="1:19" ht="46.5" customHeight="1" x14ac:dyDescent="0.25">
      <c r="A113" s="147"/>
      <c r="B113" s="41">
        <v>7</v>
      </c>
      <c r="C113" s="71">
        <f t="shared" si="26"/>
        <v>62</v>
      </c>
      <c r="D113" s="34" t="s">
        <v>44</v>
      </c>
      <c r="E113" s="34" t="s">
        <v>12</v>
      </c>
      <c r="F113" s="128" t="s">
        <v>259</v>
      </c>
      <c r="G113" s="35">
        <v>15</v>
      </c>
      <c r="H113" s="19">
        <v>0</v>
      </c>
      <c r="I113" s="36" t="str">
        <f t="shared" si="23"/>
        <v>Ok, Longitud igual a 15 caracteres</v>
      </c>
      <c r="J113" s="67" t="str">
        <f>TEXT(INT(H113),"0000000000000")&amp;RIGHT(FIXED(H113,2),2)</f>
        <v>000000000000000</v>
      </c>
      <c r="K113" s="38"/>
      <c r="L113" s="68" t="str">
        <f>IF(H113&lt;0,"Deben ser cero o positivos","")</f>
        <v/>
      </c>
      <c r="M113" s="69" t="str">
        <f>IF(H113&gt;N113,"El importe no puede ser mayor al tope legal de $"&amp;N113,"")</f>
        <v/>
      </c>
      <c r="N113" s="70">
        <f>+(H112*1664086.82)+(H111*0.5*1664086.82)</f>
        <v>0</v>
      </c>
      <c r="O113" s="40" t="s">
        <v>61</v>
      </c>
      <c r="P113" s="26" t="b">
        <f t="shared" si="21"/>
        <v>0</v>
      </c>
      <c r="Q113" s="26" t="b">
        <f t="shared" si="22"/>
        <v>0</v>
      </c>
    </row>
    <row r="114" spans="1:19" ht="46.5" customHeight="1" x14ac:dyDescent="0.25">
      <c r="A114" s="147"/>
      <c r="B114" s="41">
        <v>8</v>
      </c>
      <c r="C114" s="71">
        <f t="shared" si="26"/>
        <v>64</v>
      </c>
      <c r="D114" s="34" t="s">
        <v>204</v>
      </c>
      <c r="E114" s="34" t="s">
        <v>12</v>
      </c>
      <c r="F114" s="128" t="s">
        <v>258</v>
      </c>
      <c r="G114" s="35">
        <v>2</v>
      </c>
      <c r="H114" s="18">
        <v>0</v>
      </c>
      <c r="I114" s="36" t="str">
        <f t="shared" si="23"/>
        <v>Ok, Longitud igual a 2 caracteres</v>
      </c>
      <c r="J114" s="73" t="str">
        <f>IF(H114&lt;10,"0"&amp;H114,H114)</f>
        <v>00</v>
      </c>
      <c r="K114" s="38"/>
      <c r="L114" s="124"/>
      <c r="M114" s="126"/>
      <c r="N114" s="127"/>
      <c r="O114" s="40" t="s">
        <v>62</v>
      </c>
      <c r="P114" s="26" t="b">
        <f t="shared" si="21"/>
        <v>0</v>
      </c>
      <c r="Q114" s="26" t="b">
        <f t="shared" si="22"/>
        <v>0</v>
      </c>
    </row>
    <row r="115" spans="1:19" ht="46.5" customHeight="1" x14ac:dyDescent="0.25">
      <c r="A115" s="147"/>
      <c r="B115" s="41">
        <v>9</v>
      </c>
      <c r="C115" s="71">
        <f t="shared" si="26"/>
        <v>66</v>
      </c>
      <c r="D115" s="34" t="s">
        <v>205</v>
      </c>
      <c r="E115" s="34" t="s">
        <v>12</v>
      </c>
      <c r="F115" s="128" t="s">
        <v>258</v>
      </c>
      <c r="G115" s="35">
        <v>2</v>
      </c>
      <c r="H115" s="18">
        <v>0</v>
      </c>
      <c r="I115" s="36" t="str">
        <f t="shared" si="23"/>
        <v>Ok, Longitud igual a 2 caracteres</v>
      </c>
      <c r="J115" s="73" t="str">
        <f>IF(H115&lt;10,"0"&amp;H115,H115)</f>
        <v>00</v>
      </c>
      <c r="K115" s="38"/>
      <c r="L115" s="39"/>
      <c r="M115" s="39"/>
      <c r="O115" s="40" t="s">
        <v>62</v>
      </c>
      <c r="P115" s="26" t="b">
        <f t="shared" si="21"/>
        <v>0</v>
      </c>
      <c r="Q115" s="26" t="b">
        <f t="shared" si="22"/>
        <v>0</v>
      </c>
    </row>
    <row r="116" spans="1:19" ht="46.5" customHeight="1" x14ac:dyDescent="0.25">
      <c r="A116" s="147"/>
      <c r="B116" s="41">
        <v>10</v>
      </c>
      <c r="C116" s="71">
        <f t="shared" si="26"/>
        <v>81</v>
      </c>
      <c r="D116" s="34" t="s">
        <v>47</v>
      </c>
      <c r="E116" s="34" t="s">
        <v>12</v>
      </c>
      <c r="F116" s="128" t="s">
        <v>260</v>
      </c>
      <c r="G116" s="35">
        <v>15</v>
      </c>
      <c r="H116" s="19">
        <v>0</v>
      </c>
      <c r="I116" s="36" t="str">
        <f>IF(LEN(J116)-G116=0,"Ok, Longitud igual a "&amp;G116&amp;" caracteres","Revisar Carga, Longitud distinta de "&amp;G116&amp;" caracteres")</f>
        <v>Ok, Longitud igual a 15 caracteres</v>
      </c>
      <c r="J116" s="67" t="str">
        <f t="shared" ref="J116:J121" si="27">TEXT(INT(H116),"0000000000000")&amp;RIGHT(FIXED(H116,2),2)</f>
        <v>000000000000000</v>
      </c>
      <c r="K116" s="38"/>
      <c r="L116" s="68" t="str">
        <f t="shared" ref="L116:L121" si="28">IF(H116&lt;0,"Deben ser cero o positivos","")</f>
        <v/>
      </c>
      <c r="M116" s="69" t="str">
        <f>IF(H116&gt;N116,"El importe no puede ser mayor al tope legal de $"&amp;N116,"")</f>
        <v/>
      </c>
      <c r="N116" s="70">
        <f>+H116*3328173.63</f>
        <v>0</v>
      </c>
      <c r="O116" s="40" t="s">
        <v>94</v>
      </c>
      <c r="P116" s="26" t="b">
        <f t="shared" si="21"/>
        <v>0</v>
      </c>
      <c r="Q116" s="26" t="b">
        <f t="shared" si="22"/>
        <v>0</v>
      </c>
    </row>
    <row r="117" spans="1:19" ht="105" customHeight="1" x14ac:dyDescent="0.25">
      <c r="A117" s="147"/>
      <c r="B117" s="41">
        <v>11</v>
      </c>
      <c r="C117" s="71">
        <f t="shared" si="26"/>
        <v>96</v>
      </c>
      <c r="D117" s="34" t="s">
        <v>45</v>
      </c>
      <c r="E117" s="34" t="s">
        <v>12</v>
      </c>
      <c r="F117" s="128" t="s">
        <v>261</v>
      </c>
      <c r="G117" s="35">
        <v>15</v>
      </c>
      <c r="H117" s="139">
        <f>+H110+H113+H116</f>
        <v>0</v>
      </c>
      <c r="I117" s="36" t="str">
        <f>IF(LEN(J117)-G117=0,"Ok, Longitud igual a "&amp;G117&amp;" caracteres","Revisar Carga, Longitud distinta de "&amp;G117&amp;" caracteres")</f>
        <v>Ok, Longitud igual a 15 caracteres</v>
      </c>
      <c r="J117" s="67" t="str">
        <f t="shared" si="27"/>
        <v>000000000000000</v>
      </c>
      <c r="K117" s="120"/>
      <c r="L117" s="68" t="str">
        <f t="shared" si="28"/>
        <v/>
      </c>
      <c r="M117" s="39"/>
      <c r="O117" s="40" t="s">
        <v>53</v>
      </c>
      <c r="P117" s="26" t="b">
        <f t="shared" si="21"/>
        <v>0</v>
      </c>
      <c r="Q117" s="26" t="b">
        <f t="shared" si="22"/>
        <v>0</v>
      </c>
    </row>
    <row r="118" spans="1:19" ht="46.5" customHeight="1" x14ac:dyDescent="0.25">
      <c r="A118" s="147"/>
      <c r="B118" s="41">
        <v>12</v>
      </c>
      <c r="C118" s="71">
        <f t="shared" si="26"/>
        <v>111</v>
      </c>
      <c r="D118" s="34" t="s">
        <v>206</v>
      </c>
      <c r="E118" s="34" t="s">
        <v>12</v>
      </c>
      <c r="F118" s="128" t="s">
        <v>236</v>
      </c>
      <c r="G118" s="35">
        <v>15</v>
      </c>
      <c r="H118" s="19">
        <v>0</v>
      </c>
      <c r="I118" s="36" t="str">
        <f>IF(LEN(J118)-G118=0,"Ok, Longitud igual a "&amp;G118&amp;" caracteres","Revisar Carga, Longitud distinta de "&amp;G118&amp;" caracteres")</f>
        <v>Ok, Longitud igual a 15 caracteres</v>
      </c>
      <c r="J118" s="67" t="str">
        <f t="shared" si="27"/>
        <v>000000000000000</v>
      </c>
      <c r="K118" s="38"/>
      <c r="L118" s="68" t="str">
        <f t="shared" si="28"/>
        <v/>
      </c>
      <c r="M118" s="39"/>
      <c r="O118" s="40" t="s">
        <v>53</v>
      </c>
      <c r="P118" s="26" t="b">
        <f t="shared" si="21"/>
        <v>0</v>
      </c>
      <c r="Q118" s="26" t="b">
        <f t="shared" si="22"/>
        <v>0</v>
      </c>
    </row>
    <row r="119" spans="1:19" ht="46.5" customHeight="1" x14ac:dyDescent="0.25">
      <c r="A119" s="147"/>
      <c r="B119" s="41">
        <v>13</v>
      </c>
      <c r="C119" s="71">
        <f t="shared" si="26"/>
        <v>126</v>
      </c>
      <c r="D119" s="34" t="s">
        <v>207</v>
      </c>
      <c r="E119" s="34" t="s">
        <v>12</v>
      </c>
      <c r="F119" s="128" t="s">
        <v>118</v>
      </c>
      <c r="G119" s="35">
        <v>15</v>
      </c>
      <c r="H119" s="19">
        <v>0</v>
      </c>
      <c r="I119" s="36" t="str">
        <f>IF(LEN(J119)-G119=0,"Ok, Longitud igual a "&amp;G119&amp;" caracteres","Revisar Carga, Longitud distinta de "&amp;G119&amp;" caracteres")</f>
        <v>Ok, Longitud igual a 15 caracteres</v>
      </c>
      <c r="J119" s="67" t="str">
        <f t="shared" si="27"/>
        <v>000000000000000</v>
      </c>
      <c r="K119" s="38"/>
      <c r="L119" s="68" t="str">
        <f t="shared" si="28"/>
        <v/>
      </c>
      <c r="M119" s="39"/>
      <c r="O119" s="40" t="s">
        <v>53</v>
      </c>
      <c r="P119" s="26" t="b">
        <f t="shared" si="21"/>
        <v>0</v>
      </c>
      <c r="Q119" s="26" t="b">
        <f t="shared" si="22"/>
        <v>0</v>
      </c>
    </row>
    <row r="120" spans="1:19" ht="46.5" customHeight="1" x14ac:dyDescent="0.25">
      <c r="A120" s="147"/>
      <c r="B120" s="41">
        <v>14</v>
      </c>
      <c r="C120" s="71">
        <f t="shared" si="26"/>
        <v>141</v>
      </c>
      <c r="D120" s="34" t="s">
        <v>43</v>
      </c>
      <c r="E120" s="34" t="s">
        <v>12</v>
      </c>
      <c r="F120" s="128" t="s">
        <v>262</v>
      </c>
      <c r="G120" s="35">
        <v>15</v>
      </c>
      <c r="H120" s="19">
        <v>0</v>
      </c>
      <c r="I120" s="36" t="str">
        <f t="shared" si="23"/>
        <v>Ok, Longitud igual a 15 caracteres</v>
      </c>
      <c r="J120" s="67" t="str">
        <f t="shared" si="27"/>
        <v>000000000000000</v>
      </c>
      <c r="K120" s="38"/>
      <c r="L120" s="68" t="str">
        <f t="shared" si="28"/>
        <v/>
      </c>
      <c r="M120" s="69" t="str">
        <f>IF(H120&gt;N120,"El importe no puede ser mayor al tope legal de $"&amp;N120,"")</f>
        <v/>
      </c>
      <c r="N120" s="70">
        <v>18772158.399999999</v>
      </c>
      <c r="O120" s="40" t="s">
        <v>108</v>
      </c>
      <c r="P120" s="26" t="b">
        <f t="shared" si="21"/>
        <v>0</v>
      </c>
      <c r="Q120" s="26" t="b">
        <f t="shared" si="22"/>
        <v>0</v>
      </c>
    </row>
    <row r="121" spans="1:19" ht="93.75" customHeight="1" x14ac:dyDescent="0.25">
      <c r="A121" s="147"/>
      <c r="B121" s="41">
        <v>15</v>
      </c>
      <c r="C121" s="71">
        <f t="shared" si="26"/>
        <v>156</v>
      </c>
      <c r="D121" s="34" t="s">
        <v>208</v>
      </c>
      <c r="E121" s="34" t="s">
        <v>12</v>
      </c>
      <c r="F121" s="128" t="s">
        <v>263</v>
      </c>
      <c r="G121" s="35">
        <v>15</v>
      </c>
      <c r="H121" s="139">
        <f>+H109++H118+H119+H120+H117</f>
        <v>0</v>
      </c>
      <c r="I121" s="36" t="str">
        <f>IF(LEN(J121)-G121=0,"Ok, Longitud igual a "&amp;G121&amp;" caracteres","Revisar Carga, Longitud distinta de "&amp;G121&amp;" caracteres")</f>
        <v>Ok, Longitud igual a 15 caracteres</v>
      </c>
      <c r="J121" s="67" t="str">
        <f t="shared" si="27"/>
        <v>000000000000000</v>
      </c>
      <c r="K121" s="120"/>
      <c r="L121" s="68" t="str">
        <f t="shared" si="28"/>
        <v/>
      </c>
      <c r="M121" s="39"/>
      <c r="O121" s="40" t="s">
        <v>61</v>
      </c>
      <c r="P121" s="26" t="b">
        <f t="shared" si="21"/>
        <v>0</v>
      </c>
      <c r="Q121" s="26" t="b">
        <f t="shared" si="22"/>
        <v>0</v>
      </c>
      <c r="S121" s="75"/>
    </row>
    <row r="122" spans="1:19" ht="46.5" customHeight="1" x14ac:dyDescent="0.25">
      <c r="A122" s="147"/>
      <c r="B122" s="41">
        <v>16</v>
      </c>
      <c r="C122" s="71">
        <f t="shared" si="26"/>
        <v>158</v>
      </c>
      <c r="D122" s="34" t="s">
        <v>209</v>
      </c>
      <c r="E122" s="34" t="s">
        <v>12</v>
      </c>
      <c r="F122" s="128" t="s">
        <v>258</v>
      </c>
      <c r="G122" s="35">
        <v>2</v>
      </c>
      <c r="H122" s="18">
        <v>0</v>
      </c>
      <c r="I122" s="36" t="str">
        <f t="shared" si="23"/>
        <v>Ok, Longitud igual a 2 caracteres</v>
      </c>
      <c r="J122" s="73" t="str">
        <f>IF(H122&lt;10,"0"&amp;H122,H122)</f>
        <v>00</v>
      </c>
      <c r="K122" s="38"/>
      <c r="L122" s="124"/>
      <c r="M122" s="39"/>
      <c r="O122" s="40" t="s">
        <v>62</v>
      </c>
      <c r="P122" s="26" t="b">
        <f t="shared" si="21"/>
        <v>0</v>
      </c>
      <c r="Q122" s="26" t="b">
        <f t="shared" si="22"/>
        <v>0</v>
      </c>
    </row>
    <row r="123" spans="1:19" ht="46.5" customHeight="1" x14ac:dyDescent="0.25">
      <c r="A123" s="147"/>
      <c r="B123" s="41">
        <v>17</v>
      </c>
      <c r="C123" s="71">
        <f t="shared" si="26"/>
        <v>160</v>
      </c>
      <c r="D123" s="34" t="s">
        <v>210</v>
      </c>
      <c r="E123" s="34" t="s">
        <v>12</v>
      </c>
      <c r="F123" s="128" t="s">
        <v>258</v>
      </c>
      <c r="G123" s="35">
        <v>2</v>
      </c>
      <c r="H123" s="18">
        <v>0</v>
      </c>
      <c r="I123" s="36" t="str">
        <f t="shared" si="23"/>
        <v>Ok, Longitud igual a 2 caracteres</v>
      </c>
      <c r="J123" s="73" t="str">
        <f>IF(H123&lt;10,"0"&amp;H123,H123)</f>
        <v>00</v>
      </c>
      <c r="K123" s="38"/>
      <c r="L123" s="124"/>
      <c r="M123" s="39"/>
      <c r="O123" s="40" t="s">
        <v>62</v>
      </c>
      <c r="P123" s="26" t="b">
        <f t="shared" si="21"/>
        <v>0</v>
      </c>
      <c r="Q123" s="26" t="b">
        <f t="shared" si="22"/>
        <v>0</v>
      </c>
    </row>
    <row r="124" spans="1:19" ht="46.5" hidden="1" customHeight="1" x14ac:dyDescent="0.3">
      <c r="B124" s="72"/>
      <c r="C124" s="72"/>
      <c r="D124" s="47"/>
      <c r="E124" s="47"/>
      <c r="F124" s="38"/>
      <c r="G124" s="47"/>
      <c r="H124" s="15"/>
      <c r="I124" s="47"/>
      <c r="J124" s="39"/>
      <c r="K124" s="38"/>
      <c r="L124" s="39"/>
      <c r="M124" s="39"/>
      <c r="O124" s="48"/>
    </row>
    <row r="125" spans="1:19" ht="46.5" hidden="1" customHeight="1" x14ac:dyDescent="0.3">
      <c r="A125" s="116"/>
      <c r="B125" s="49" t="s">
        <v>131</v>
      </c>
      <c r="C125" s="50"/>
      <c r="D125" s="51"/>
      <c r="E125" s="51"/>
      <c r="F125" s="129"/>
      <c r="G125" s="52"/>
      <c r="H125" s="15"/>
      <c r="I125" s="47"/>
      <c r="J125" s="39"/>
      <c r="K125" s="38"/>
      <c r="L125" s="39"/>
      <c r="M125" s="39"/>
      <c r="O125" s="53"/>
      <c r="P125" s="26" t="b">
        <f t="shared" si="21"/>
        <v>1</v>
      </c>
      <c r="Q125" s="26" t="b">
        <f>H125=J125</f>
        <v>1</v>
      </c>
    </row>
    <row r="126" spans="1:19" ht="46.5" hidden="1" customHeight="1" x14ac:dyDescent="0.3">
      <c r="A126" s="116"/>
      <c r="B126" s="54" t="s">
        <v>211</v>
      </c>
      <c r="C126" s="55"/>
      <c r="D126" s="56"/>
      <c r="E126" s="56"/>
      <c r="F126" s="130"/>
      <c r="G126" s="57"/>
      <c r="H126" s="15"/>
      <c r="I126" s="47"/>
      <c r="J126" s="39"/>
      <c r="K126" s="38"/>
      <c r="L126" s="39"/>
      <c r="M126" s="39"/>
      <c r="O126" s="53"/>
      <c r="P126" s="26" t="b">
        <f t="shared" si="21"/>
        <v>1</v>
      </c>
      <c r="Q126" s="26" t="b">
        <f>H126=J126</f>
        <v>1</v>
      </c>
    </row>
    <row r="127" spans="1:19" ht="46.5" hidden="1" customHeight="1" x14ac:dyDescent="0.3">
      <c r="A127" s="116"/>
      <c r="B127" s="58" t="s">
        <v>0</v>
      </c>
      <c r="C127" s="59" t="s">
        <v>1</v>
      </c>
      <c r="D127" s="60" t="s">
        <v>2</v>
      </c>
      <c r="E127" s="60" t="s">
        <v>3</v>
      </c>
      <c r="F127" s="131" t="s">
        <v>4</v>
      </c>
      <c r="G127" s="60" t="s">
        <v>5</v>
      </c>
      <c r="H127" s="16" t="s">
        <v>103</v>
      </c>
      <c r="I127" s="60" t="s">
        <v>57</v>
      </c>
      <c r="J127" s="61" t="s">
        <v>105</v>
      </c>
      <c r="K127" s="38"/>
      <c r="L127" s="62" t="s">
        <v>59</v>
      </c>
      <c r="M127" s="62" t="s">
        <v>60</v>
      </c>
      <c r="N127" s="63" t="s">
        <v>58</v>
      </c>
      <c r="O127" s="31" t="s">
        <v>64</v>
      </c>
      <c r="P127" s="31" t="s">
        <v>65</v>
      </c>
      <c r="Q127" s="31" t="s">
        <v>18</v>
      </c>
    </row>
    <row r="128" spans="1:19" ht="46.5" hidden="1" customHeight="1" x14ac:dyDescent="0.25">
      <c r="A128" s="154" t="s">
        <v>211</v>
      </c>
      <c r="B128" s="41">
        <v>1</v>
      </c>
      <c r="C128" s="71">
        <v>2</v>
      </c>
      <c r="D128" s="34" t="s">
        <v>6</v>
      </c>
      <c r="E128" s="34" t="s">
        <v>12</v>
      </c>
      <c r="F128" s="128" t="s">
        <v>132</v>
      </c>
      <c r="G128" s="35">
        <v>2</v>
      </c>
      <c r="H128" s="21" t="s">
        <v>133</v>
      </c>
      <c r="I128" s="36" t="str">
        <f>IF(LEN(J128)-G128=0,"Ok, Longitud igual a "&amp;G128&amp;" caracteres","Revisar Carga, Longitud distinta de "&amp;G128&amp;" caracteres")</f>
        <v>Ok, Longitud igual a 2 caracteres</v>
      </c>
      <c r="J128" s="37" t="str">
        <f>"07"</f>
        <v>07</v>
      </c>
      <c r="K128" s="38"/>
      <c r="L128" s="39"/>
      <c r="M128" s="39"/>
      <c r="O128" s="40" t="s">
        <v>63</v>
      </c>
      <c r="P128" s="26" t="b">
        <f t="shared" si="21"/>
        <v>0</v>
      </c>
      <c r="Q128" s="26" t="b">
        <f t="shared" ref="Q128:Q140" si="29">H128=J128</f>
        <v>1</v>
      </c>
    </row>
    <row r="129" spans="1:18" ht="46.5" hidden="1" customHeight="1" x14ac:dyDescent="0.25">
      <c r="A129" s="154"/>
      <c r="B129" s="41">
        <v>2</v>
      </c>
      <c r="C129" s="71">
        <v>13</v>
      </c>
      <c r="D129" s="34" t="s">
        <v>28</v>
      </c>
      <c r="E129" s="34" t="s">
        <v>12</v>
      </c>
      <c r="F129" s="128" t="s">
        <v>34</v>
      </c>
      <c r="G129" s="35">
        <v>11</v>
      </c>
      <c r="H129" s="23">
        <f>+$H$18</f>
        <v>0</v>
      </c>
      <c r="I129" s="36" t="str">
        <f>IF(LEN(J129)-G129=0,"Ok, Longitud igual a "&amp;G129&amp;" caracteres","Revisar Carga, Longitud distinta de "&amp;G129&amp;" caracteres")</f>
        <v>Revisar Carga, Longitud distinta de 11 caracteres</v>
      </c>
      <c r="J129" s="66">
        <f>+H129</f>
        <v>0</v>
      </c>
      <c r="K129" s="38"/>
      <c r="L129" s="39"/>
      <c r="M129" s="39"/>
      <c r="O129" s="44">
        <v>20178248007</v>
      </c>
      <c r="P129" s="26" t="b">
        <f t="shared" si="21"/>
        <v>0</v>
      </c>
      <c r="Q129" s="26" t="b">
        <f t="shared" si="29"/>
        <v>1</v>
      </c>
    </row>
    <row r="130" spans="1:18" ht="46.5" customHeight="1" x14ac:dyDescent="0.25">
      <c r="A130" s="154"/>
      <c r="B130" s="41">
        <v>3</v>
      </c>
      <c r="C130" s="71">
        <v>28</v>
      </c>
      <c r="D130" s="34" t="s">
        <v>212</v>
      </c>
      <c r="E130" s="34" t="s">
        <v>12</v>
      </c>
      <c r="F130" s="128" t="s">
        <v>118</v>
      </c>
      <c r="G130" s="35">
        <v>15</v>
      </c>
      <c r="H130" s="17">
        <v>0</v>
      </c>
      <c r="I130" s="36" t="str">
        <f>IF(LEN(J130)-G130=0,"Ok, Longitud igual a "&amp;G130&amp;" caracteres","Revisar Carga, Longitud distinta de "&amp;G130&amp;" caracteres")</f>
        <v>Ok, Longitud igual a 15 caracteres</v>
      </c>
      <c r="J130" s="67" t="str">
        <f>TEXT(INT(H130),"0000000000000")&amp;RIGHT(FIXED(H130,2),2)</f>
        <v>000000000000000</v>
      </c>
      <c r="K130" s="38"/>
      <c r="L130" s="68" t="str">
        <f t="shared" ref="L130:L140" si="30">IF(H130&lt;0,"Deben ser cero o positivos","")</f>
        <v/>
      </c>
      <c r="M130" s="39"/>
      <c r="O130" s="76">
        <v>8</v>
      </c>
      <c r="P130" s="77">
        <f>+J130-O130</f>
        <v>-8</v>
      </c>
      <c r="Q130" s="26" t="b">
        <f t="shared" si="29"/>
        <v>0</v>
      </c>
    </row>
    <row r="131" spans="1:18" ht="46.5" customHeight="1" x14ac:dyDescent="0.25">
      <c r="A131" s="154"/>
      <c r="B131" s="41">
        <v>4</v>
      </c>
      <c r="C131" s="71">
        <v>43</v>
      </c>
      <c r="D131" s="34" t="s">
        <v>213</v>
      </c>
      <c r="E131" s="34" t="s">
        <v>12</v>
      </c>
      <c r="F131" s="128" t="s">
        <v>118</v>
      </c>
      <c r="G131" s="35">
        <v>15</v>
      </c>
      <c r="H131" s="17">
        <v>0</v>
      </c>
      <c r="I131" s="36" t="str">
        <f t="shared" ref="I131:I140" si="31">IF(LEN(J131)-G131=0,"Ok, Longitud igual a "&amp;G131&amp;" caracteres","Revisar Carga, Longitud distinta de "&amp;G131&amp;" caracteres")</f>
        <v>Ok, Longitud igual a 15 caracteres</v>
      </c>
      <c r="J131" s="67" t="str">
        <f t="shared" ref="J131:J140" si="32">TEXT(INT(H131),"0000000000000")&amp;RIGHT(FIXED(H131,2),2)</f>
        <v>000000000000000</v>
      </c>
      <c r="K131" s="38"/>
      <c r="L131" s="68" t="str">
        <f t="shared" si="30"/>
        <v/>
      </c>
      <c r="M131" s="39"/>
      <c r="O131" s="76">
        <v>0</v>
      </c>
      <c r="P131" s="77">
        <f>+J131-O131</f>
        <v>0</v>
      </c>
      <c r="Q131" s="26" t="b">
        <f t="shared" si="29"/>
        <v>0</v>
      </c>
    </row>
    <row r="132" spans="1:18" ht="46.5" customHeight="1" x14ac:dyDescent="0.25">
      <c r="A132" s="154"/>
      <c r="B132" s="41">
        <v>5</v>
      </c>
      <c r="C132" s="71">
        <v>58</v>
      </c>
      <c r="D132" s="34" t="s">
        <v>214</v>
      </c>
      <c r="E132" s="34" t="s">
        <v>12</v>
      </c>
      <c r="F132" s="128" t="s">
        <v>118</v>
      </c>
      <c r="G132" s="35">
        <v>15</v>
      </c>
      <c r="H132" s="17">
        <v>0</v>
      </c>
      <c r="I132" s="36" t="str">
        <f t="shared" si="31"/>
        <v>Ok, Longitud igual a 15 caracteres</v>
      </c>
      <c r="J132" s="67" t="str">
        <f t="shared" si="32"/>
        <v>000000000000000</v>
      </c>
      <c r="K132" s="38"/>
      <c r="L132" s="68" t="str">
        <f t="shared" si="30"/>
        <v/>
      </c>
      <c r="M132" s="39"/>
      <c r="O132" s="40" t="s">
        <v>95</v>
      </c>
      <c r="P132" s="26" t="b">
        <f t="shared" si="21"/>
        <v>0</v>
      </c>
      <c r="Q132" s="26" t="b">
        <f t="shared" si="29"/>
        <v>0</v>
      </c>
    </row>
    <row r="133" spans="1:18" ht="46.5" customHeight="1" x14ac:dyDescent="0.25">
      <c r="A133" s="154"/>
      <c r="B133" s="41">
        <v>6</v>
      </c>
      <c r="C133" s="71">
        <v>73</v>
      </c>
      <c r="D133" s="34" t="s">
        <v>215</v>
      </c>
      <c r="E133" s="34" t="s">
        <v>12</v>
      </c>
      <c r="F133" s="128" t="s">
        <v>118</v>
      </c>
      <c r="G133" s="35">
        <v>15</v>
      </c>
      <c r="H133" s="17">
        <v>0</v>
      </c>
      <c r="I133" s="36" t="str">
        <f t="shared" si="31"/>
        <v>Ok, Longitud igual a 15 caracteres</v>
      </c>
      <c r="J133" s="67" t="str">
        <f t="shared" si="32"/>
        <v>000000000000000</v>
      </c>
      <c r="K133" s="38"/>
      <c r="L133" s="68" t="str">
        <f t="shared" si="30"/>
        <v/>
      </c>
      <c r="M133" s="39"/>
      <c r="O133" s="40" t="s">
        <v>95</v>
      </c>
      <c r="P133" s="26" t="b">
        <f t="shared" si="21"/>
        <v>0</v>
      </c>
      <c r="Q133" s="26" t="b">
        <f t="shared" si="29"/>
        <v>0</v>
      </c>
    </row>
    <row r="134" spans="1:18" ht="46.5" customHeight="1" x14ac:dyDescent="0.25">
      <c r="A134" s="154"/>
      <c r="B134" s="41">
        <v>7</v>
      </c>
      <c r="C134" s="71">
        <v>88</v>
      </c>
      <c r="D134" s="34" t="s">
        <v>216</v>
      </c>
      <c r="E134" s="34" t="s">
        <v>12</v>
      </c>
      <c r="F134" s="128" t="s">
        <v>118</v>
      </c>
      <c r="G134" s="35">
        <v>15</v>
      </c>
      <c r="H134" s="17">
        <v>0</v>
      </c>
      <c r="I134" s="36" t="str">
        <f t="shared" si="31"/>
        <v>Ok, Longitud igual a 15 caracteres</v>
      </c>
      <c r="J134" s="67" t="str">
        <f t="shared" si="32"/>
        <v>000000000000000</v>
      </c>
      <c r="K134" s="38"/>
      <c r="L134" s="68" t="str">
        <f t="shared" si="30"/>
        <v/>
      </c>
      <c r="M134" s="39"/>
      <c r="O134" s="40" t="s">
        <v>62</v>
      </c>
      <c r="P134" s="26" t="b">
        <f t="shared" si="21"/>
        <v>1</v>
      </c>
      <c r="Q134" s="26" t="b">
        <f t="shared" si="29"/>
        <v>0</v>
      </c>
    </row>
    <row r="135" spans="1:18" ht="46.5" customHeight="1" x14ac:dyDescent="0.25">
      <c r="A135" s="154"/>
      <c r="B135" s="41">
        <v>8</v>
      </c>
      <c r="C135" s="71">
        <v>103</v>
      </c>
      <c r="D135" s="34" t="s">
        <v>217</v>
      </c>
      <c r="E135" s="34" t="s">
        <v>12</v>
      </c>
      <c r="F135" s="128" t="s">
        <v>118</v>
      </c>
      <c r="G135" s="35">
        <v>15</v>
      </c>
      <c r="H135" s="17">
        <v>0</v>
      </c>
      <c r="I135" s="36" t="str">
        <f t="shared" si="31"/>
        <v>Ok, Longitud igual a 15 caracteres</v>
      </c>
      <c r="J135" s="67" t="str">
        <f t="shared" si="32"/>
        <v>000000000000000</v>
      </c>
      <c r="K135" s="38"/>
      <c r="L135" s="68" t="str">
        <f t="shared" si="30"/>
        <v/>
      </c>
      <c r="M135" s="39"/>
      <c r="O135" s="40" t="s">
        <v>62</v>
      </c>
      <c r="P135" s="26" t="b">
        <f t="shared" si="21"/>
        <v>1</v>
      </c>
      <c r="Q135" s="26" t="b">
        <f t="shared" si="29"/>
        <v>0</v>
      </c>
    </row>
    <row r="136" spans="1:18" ht="46.5" customHeight="1" x14ac:dyDescent="0.25">
      <c r="A136" s="154"/>
      <c r="B136" s="41">
        <v>9</v>
      </c>
      <c r="C136" s="71">
        <v>118</v>
      </c>
      <c r="D136" s="34" t="s">
        <v>218</v>
      </c>
      <c r="E136" s="34" t="s">
        <v>12</v>
      </c>
      <c r="F136" s="128" t="s">
        <v>118</v>
      </c>
      <c r="G136" s="35">
        <v>15</v>
      </c>
      <c r="H136" s="17">
        <v>0</v>
      </c>
      <c r="I136" s="36" t="str">
        <f t="shared" si="31"/>
        <v>Ok, Longitud igual a 15 caracteres</v>
      </c>
      <c r="J136" s="67" t="str">
        <f t="shared" si="32"/>
        <v>000000000000000</v>
      </c>
      <c r="K136" s="38"/>
      <c r="L136" s="68" t="str">
        <f t="shared" si="30"/>
        <v/>
      </c>
      <c r="M136" s="39"/>
      <c r="O136" s="40" t="s">
        <v>62</v>
      </c>
      <c r="P136" s="26" t="b">
        <f t="shared" si="21"/>
        <v>1</v>
      </c>
      <c r="Q136" s="26" t="b">
        <f t="shared" si="29"/>
        <v>0</v>
      </c>
    </row>
    <row r="137" spans="1:18" ht="46.5" customHeight="1" x14ac:dyDescent="0.25">
      <c r="A137" s="154"/>
      <c r="B137" s="41">
        <v>10</v>
      </c>
      <c r="C137" s="71">
        <v>133</v>
      </c>
      <c r="D137" s="34" t="s">
        <v>219</v>
      </c>
      <c r="E137" s="34" t="s">
        <v>12</v>
      </c>
      <c r="F137" s="128" t="s">
        <v>118</v>
      </c>
      <c r="G137" s="35">
        <v>15</v>
      </c>
      <c r="H137" s="17">
        <v>0</v>
      </c>
      <c r="I137" s="36" t="str">
        <f t="shared" si="31"/>
        <v>Ok, Longitud igual a 15 caracteres</v>
      </c>
      <c r="J137" s="67" t="str">
        <f t="shared" si="32"/>
        <v>000000000000000</v>
      </c>
      <c r="K137" s="38"/>
      <c r="L137" s="68" t="str">
        <f t="shared" si="30"/>
        <v/>
      </c>
      <c r="M137" s="39"/>
      <c r="O137" s="40" t="s">
        <v>62</v>
      </c>
      <c r="P137" s="26" t="b">
        <f t="shared" si="21"/>
        <v>1</v>
      </c>
      <c r="Q137" s="26" t="b">
        <f t="shared" si="29"/>
        <v>0</v>
      </c>
    </row>
    <row r="138" spans="1:18" ht="74.25" customHeight="1" x14ac:dyDescent="0.25">
      <c r="A138" s="154"/>
      <c r="B138" s="41">
        <v>11</v>
      </c>
      <c r="C138" s="71">
        <v>148</v>
      </c>
      <c r="D138" s="34" t="s">
        <v>220</v>
      </c>
      <c r="E138" s="34" t="s">
        <v>12</v>
      </c>
      <c r="F138" s="128" t="s">
        <v>118</v>
      </c>
      <c r="G138" s="35">
        <v>15</v>
      </c>
      <c r="H138" s="17">
        <v>0</v>
      </c>
      <c r="I138" s="36" t="str">
        <f t="shared" si="31"/>
        <v>Ok, Longitud igual a 15 caracteres</v>
      </c>
      <c r="J138" s="67" t="str">
        <f t="shared" si="32"/>
        <v>000000000000000</v>
      </c>
      <c r="K138" s="38"/>
      <c r="L138" s="68" t="str">
        <f t="shared" si="30"/>
        <v/>
      </c>
      <c r="M138" s="39"/>
      <c r="O138" s="40" t="s">
        <v>62</v>
      </c>
      <c r="P138" s="26" t="b">
        <f t="shared" si="21"/>
        <v>1</v>
      </c>
      <c r="Q138" s="26" t="b">
        <f t="shared" si="29"/>
        <v>0</v>
      </c>
    </row>
    <row r="139" spans="1:18" ht="76.5" customHeight="1" x14ac:dyDescent="0.25">
      <c r="A139" s="154"/>
      <c r="B139" s="41">
        <v>12</v>
      </c>
      <c r="C139" s="71">
        <v>163</v>
      </c>
      <c r="D139" s="34" t="s">
        <v>221</v>
      </c>
      <c r="E139" s="34" t="s">
        <v>12</v>
      </c>
      <c r="F139" s="128" t="s">
        <v>118</v>
      </c>
      <c r="G139" s="35">
        <v>15</v>
      </c>
      <c r="H139" s="17">
        <v>0</v>
      </c>
      <c r="I139" s="36" t="str">
        <f t="shared" si="31"/>
        <v>Ok, Longitud igual a 15 caracteres</v>
      </c>
      <c r="J139" s="67" t="str">
        <f t="shared" si="32"/>
        <v>000000000000000</v>
      </c>
      <c r="K139" s="38"/>
      <c r="L139" s="68" t="str">
        <f t="shared" si="30"/>
        <v/>
      </c>
      <c r="M139" s="39"/>
      <c r="O139" s="40" t="s">
        <v>53</v>
      </c>
      <c r="P139" s="26" t="b">
        <f t="shared" si="21"/>
        <v>0</v>
      </c>
      <c r="Q139" s="26" t="b">
        <f t="shared" si="29"/>
        <v>0</v>
      </c>
    </row>
    <row r="140" spans="1:18" ht="292.5" customHeight="1" x14ac:dyDescent="0.25">
      <c r="A140" s="154"/>
      <c r="B140" s="41">
        <v>13</v>
      </c>
      <c r="C140" s="71">
        <v>178</v>
      </c>
      <c r="D140" s="34" t="s">
        <v>222</v>
      </c>
      <c r="E140" s="34" t="s">
        <v>12</v>
      </c>
      <c r="F140" s="128" t="s">
        <v>264</v>
      </c>
      <c r="G140" s="35">
        <v>15</v>
      </c>
      <c r="H140" s="139">
        <f>SUM(H130:H139)</f>
        <v>0</v>
      </c>
      <c r="I140" s="36" t="str">
        <f t="shared" si="31"/>
        <v>Ok, Longitud igual a 15 caracteres</v>
      </c>
      <c r="J140" s="67" t="str">
        <f t="shared" si="32"/>
        <v>000000000000000</v>
      </c>
      <c r="K140" s="119"/>
      <c r="L140" s="68" t="str">
        <f t="shared" si="30"/>
        <v/>
      </c>
      <c r="M140" s="39"/>
      <c r="O140" s="40" t="s">
        <v>62</v>
      </c>
      <c r="P140" s="26" t="b">
        <f t="shared" si="21"/>
        <v>1</v>
      </c>
      <c r="Q140" s="26" t="b">
        <f t="shared" si="29"/>
        <v>0</v>
      </c>
    </row>
    <row r="141" spans="1:18" ht="46.5" hidden="1" customHeight="1" x14ac:dyDescent="0.3">
      <c r="A141" s="116"/>
      <c r="F141" s="79"/>
      <c r="R141" s="27"/>
    </row>
    <row r="142" spans="1:18" ht="46.5" hidden="1" customHeight="1" x14ac:dyDescent="0.3">
      <c r="A142" s="116"/>
      <c r="B142" s="49" t="s">
        <v>223</v>
      </c>
      <c r="C142" s="50"/>
      <c r="D142" s="51"/>
      <c r="E142" s="51"/>
      <c r="F142" s="129"/>
      <c r="G142" s="52"/>
      <c r="H142" s="15"/>
      <c r="I142" s="47"/>
      <c r="J142" s="39"/>
      <c r="K142" s="38"/>
      <c r="L142" s="39"/>
      <c r="M142" s="39"/>
      <c r="O142" s="53"/>
      <c r="P142" s="26" t="b">
        <f>J142=O142</f>
        <v>1</v>
      </c>
      <c r="Q142" s="26" t="b">
        <f>H142=J142</f>
        <v>1</v>
      </c>
    </row>
    <row r="143" spans="1:18" ht="46.5" hidden="1" customHeight="1" x14ac:dyDescent="0.3">
      <c r="A143" s="116"/>
      <c r="B143" s="54" t="s">
        <v>234</v>
      </c>
      <c r="C143" s="55"/>
      <c r="D143" s="56"/>
      <c r="E143" s="56"/>
      <c r="F143" s="130"/>
      <c r="G143" s="57"/>
      <c r="H143" s="15"/>
      <c r="I143" s="47"/>
      <c r="J143" s="39"/>
      <c r="K143" s="38"/>
      <c r="L143" s="39"/>
      <c r="M143" s="39"/>
      <c r="O143" s="53"/>
      <c r="P143" s="26" t="b">
        <f>J143=O143</f>
        <v>1</v>
      </c>
      <c r="Q143" s="26" t="b">
        <f>H143=J143</f>
        <v>1</v>
      </c>
    </row>
    <row r="144" spans="1:18" ht="46.5" hidden="1" customHeight="1" x14ac:dyDescent="0.3">
      <c r="A144" s="116"/>
      <c r="B144" s="58" t="s">
        <v>0</v>
      </c>
      <c r="C144" s="59" t="s">
        <v>1</v>
      </c>
      <c r="D144" s="60" t="s">
        <v>2</v>
      </c>
      <c r="E144" s="60" t="s">
        <v>3</v>
      </c>
      <c r="F144" s="131" t="s">
        <v>4</v>
      </c>
      <c r="G144" s="60" t="s">
        <v>5</v>
      </c>
      <c r="H144" s="16" t="s">
        <v>103</v>
      </c>
      <c r="I144" s="60" t="s">
        <v>57</v>
      </c>
      <c r="J144" s="61" t="s">
        <v>105</v>
      </c>
      <c r="K144" s="38"/>
      <c r="L144" s="62" t="s">
        <v>59</v>
      </c>
      <c r="M144" s="62" t="s">
        <v>60</v>
      </c>
      <c r="N144" s="63" t="s">
        <v>58</v>
      </c>
      <c r="O144" s="31" t="s">
        <v>64</v>
      </c>
      <c r="P144" s="31" t="s">
        <v>65</v>
      </c>
      <c r="Q144" s="31" t="s">
        <v>18</v>
      </c>
    </row>
    <row r="145" spans="1:17" ht="46.5" hidden="1" customHeight="1" x14ac:dyDescent="0.25">
      <c r="A145" s="146" t="s">
        <v>211</v>
      </c>
      <c r="B145" s="41">
        <v>1</v>
      </c>
      <c r="C145" s="71">
        <v>3</v>
      </c>
      <c r="D145" s="34" t="s">
        <v>6</v>
      </c>
      <c r="E145" s="34" t="s">
        <v>12</v>
      </c>
      <c r="F145" s="128" t="s">
        <v>224</v>
      </c>
      <c r="G145" s="35">
        <v>2</v>
      </c>
      <c r="H145" s="100" t="s">
        <v>85</v>
      </c>
      <c r="I145" s="36" t="str">
        <f t="shared" ref="I145:I154" si="33">IF(LEN(J145)-G145=0,"Ok, Longitud igual a "&amp;G145&amp;" caracteres","Revisar Carga, Longitud distinta de "&amp;G145&amp;" caracteres")</f>
        <v>Ok, Longitud igual a 2 caracteres</v>
      </c>
      <c r="J145" s="135" t="s">
        <v>85</v>
      </c>
      <c r="K145" s="38"/>
      <c r="L145" s="39"/>
      <c r="M145" s="39"/>
      <c r="O145" s="40" t="s">
        <v>63</v>
      </c>
      <c r="P145" s="26" t="b">
        <f>J145=O145</f>
        <v>0</v>
      </c>
      <c r="Q145" s="26" t="b">
        <f t="shared" ref="Q145:Q154" si="34">H145=J145</f>
        <v>1</v>
      </c>
    </row>
    <row r="146" spans="1:17" ht="46.5" hidden="1" customHeight="1" x14ac:dyDescent="0.25">
      <c r="A146" s="147"/>
      <c r="B146" s="41">
        <v>2</v>
      </c>
      <c r="C146" s="71">
        <v>13</v>
      </c>
      <c r="D146" s="34" t="s">
        <v>28</v>
      </c>
      <c r="E146" s="34" t="s">
        <v>12</v>
      </c>
      <c r="F146" s="128" t="s">
        <v>34</v>
      </c>
      <c r="G146" s="35">
        <v>11</v>
      </c>
      <c r="H146" s="23">
        <f>+$H$18</f>
        <v>0</v>
      </c>
      <c r="I146" s="36" t="str">
        <f t="shared" si="33"/>
        <v>Revisar Carga, Longitud distinta de 11 caracteres</v>
      </c>
      <c r="J146" s="66">
        <f>+H146</f>
        <v>0</v>
      </c>
      <c r="K146" s="38"/>
      <c r="L146" s="39"/>
      <c r="M146" s="39"/>
      <c r="O146" s="44">
        <v>20178248007</v>
      </c>
      <c r="P146" s="26" t="b">
        <f>J146=O146</f>
        <v>0</v>
      </c>
      <c r="Q146" s="26" t="b">
        <f t="shared" si="34"/>
        <v>1</v>
      </c>
    </row>
    <row r="147" spans="1:17" ht="72.75" customHeight="1" x14ac:dyDescent="0.25">
      <c r="A147" s="147"/>
      <c r="B147" s="41">
        <v>3</v>
      </c>
      <c r="C147" s="71">
        <f>+C146+G147</f>
        <v>28</v>
      </c>
      <c r="D147" s="34" t="s">
        <v>46</v>
      </c>
      <c r="E147" s="34" t="s">
        <v>12</v>
      </c>
      <c r="F147" s="128" t="s">
        <v>265</v>
      </c>
      <c r="G147" s="35">
        <v>15</v>
      </c>
      <c r="H147" s="139">
        <f>+H41-H102-H121</f>
        <v>0</v>
      </c>
      <c r="I147" s="36" t="str">
        <f t="shared" si="33"/>
        <v>Ok, Longitud igual a 15 caracteres</v>
      </c>
      <c r="J147" s="99" t="str">
        <f>TEXT(INT(H147),"0000000000000")&amp;RIGHT(FIXED(H147,2),2)</f>
        <v>000000000000000</v>
      </c>
      <c r="K147" s="120"/>
      <c r="L147" s="68" t="str">
        <f>IF(H147&lt;0,"Deben ser cero o positivos","")</f>
        <v/>
      </c>
      <c r="M147" s="39"/>
      <c r="O147" s="76">
        <v>8</v>
      </c>
      <c r="P147" s="77">
        <f>+J147-O147</f>
        <v>-8</v>
      </c>
      <c r="Q147" s="26" t="b">
        <f t="shared" si="34"/>
        <v>0</v>
      </c>
    </row>
    <row r="148" spans="1:17" ht="46.5" customHeight="1" x14ac:dyDescent="0.25">
      <c r="A148" s="147"/>
      <c r="B148" s="41">
        <v>4</v>
      </c>
      <c r="C148" s="71">
        <f t="shared" ref="C148:C154" si="35">+C147+G148</f>
        <v>30</v>
      </c>
      <c r="D148" s="34" t="s">
        <v>225</v>
      </c>
      <c r="E148" s="34" t="s">
        <v>12</v>
      </c>
      <c r="F148" s="128" t="s">
        <v>230</v>
      </c>
      <c r="G148" s="35">
        <v>2</v>
      </c>
      <c r="H148" s="25">
        <v>0.09</v>
      </c>
      <c r="I148" s="36" t="str">
        <f t="shared" si="33"/>
        <v>Ok, Longitud igual a 2 caracteres</v>
      </c>
      <c r="J148" s="43" t="str">
        <f>VLOOKUP(H148,Alicuotas!$A$3:$B$12,2,0)</f>
        <v>02</v>
      </c>
      <c r="K148" s="38"/>
      <c r="L148" s="39"/>
      <c r="M148" s="39"/>
      <c r="O148" s="76">
        <v>0</v>
      </c>
      <c r="P148" s="77">
        <f>+J148-O148</f>
        <v>2</v>
      </c>
      <c r="Q148" s="26" t="b">
        <f t="shared" si="34"/>
        <v>0</v>
      </c>
    </row>
    <row r="149" spans="1:17" ht="46.5" customHeight="1" x14ac:dyDescent="0.25">
      <c r="A149" s="147"/>
      <c r="B149" s="41">
        <v>5</v>
      </c>
      <c r="C149" s="71">
        <f t="shared" si="35"/>
        <v>45</v>
      </c>
      <c r="D149" s="34" t="s">
        <v>48</v>
      </c>
      <c r="E149" s="34" t="s">
        <v>12</v>
      </c>
      <c r="F149" s="128" t="s">
        <v>118</v>
      </c>
      <c r="G149" s="35">
        <v>15</v>
      </c>
      <c r="H149" s="17">
        <v>0</v>
      </c>
      <c r="I149" s="36" t="str">
        <f t="shared" si="33"/>
        <v>Ok, Longitud igual a 15 caracteres</v>
      </c>
      <c r="J149" s="99" t="str">
        <f t="shared" ref="J149:J154" si="36">TEXT(INT(H149),"0000000000000")&amp;RIGHT(FIXED(H149,2),2)</f>
        <v>000000000000000</v>
      </c>
      <c r="K149" s="38"/>
      <c r="L149" s="68" t="str">
        <f t="shared" ref="L149:L154" si="37">IF(H149&lt;0,"Deben ser cero o positivos","")</f>
        <v/>
      </c>
      <c r="M149" s="39"/>
      <c r="O149" s="40" t="s">
        <v>95</v>
      </c>
      <c r="P149" s="26" t="b">
        <f t="shared" ref="P149:P154" si="38">J149=O149</f>
        <v>0</v>
      </c>
      <c r="Q149" s="26" t="b">
        <f t="shared" si="34"/>
        <v>0</v>
      </c>
    </row>
    <row r="150" spans="1:17" ht="46.5" customHeight="1" x14ac:dyDescent="0.25">
      <c r="A150" s="147"/>
      <c r="B150" s="41">
        <v>6</v>
      </c>
      <c r="C150" s="71">
        <f t="shared" si="35"/>
        <v>60</v>
      </c>
      <c r="D150" s="34" t="s">
        <v>49</v>
      </c>
      <c r="E150" s="34" t="s">
        <v>12</v>
      </c>
      <c r="F150" s="128" t="s">
        <v>118</v>
      </c>
      <c r="G150" s="35">
        <v>15</v>
      </c>
      <c r="H150" s="17">
        <v>0</v>
      </c>
      <c r="I150" s="36" t="str">
        <f t="shared" si="33"/>
        <v>Ok, Longitud igual a 15 caracteres</v>
      </c>
      <c r="J150" s="99" t="str">
        <f t="shared" si="36"/>
        <v>000000000000000</v>
      </c>
      <c r="K150" s="38"/>
      <c r="L150" s="68" t="str">
        <f t="shared" si="37"/>
        <v/>
      </c>
      <c r="M150" s="39"/>
      <c r="O150" s="40" t="s">
        <v>95</v>
      </c>
      <c r="P150" s="26" t="b">
        <f t="shared" si="38"/>
        <v>0</v>
      </c>
      <c r="Q150" s="26" t="b">
        <f t="shared" si="34"/>
        <v>0</v>
      </c>
    </row>
    <row r="151" spans="1:17" ht="46.5" customHeight="1" x14ac:dyDescent="0.25">
      <c r="A151" s="147"/>
      <c r="B151" s="41">
        <v>7</v>
      </c>
      <c r="C151" s="71">
        <f t="shared" si="35"/>
        <v>75</v>
      </c>
      <c r="D151" s="34" t="s">
        <v>226</v>
      </c>
      <c r="E151" s="34" t="s">
        <v>12</v>
      </c>
      <c r="F151" s="128" t="s">
        <v>118</v>
      </c>
      <c r="G151" s="35">
        <v>15</v>
      </c>
      <c r="H151" s="17">
        <v>0</v>
      </c>
      <c r="I151" s="36" t="str">
        <f t="shared" si="33"/>
        <v>Ok, Longitud igual a 15 caracteres</v>
      </c>
      <c r="J151" s="99" t="str">
        <f t="shared" si="36"/>
        <v>000000000000000</v>
      </c>
      <c r="K151" s="38"/>
      <c r="L151" s="68" t="str">
        <f t="shared" si="37"/>
        <v/>
      </c>
      <c r="M151" s="39"/>
      <c r="O151" s="40" t="s">
        <v>62</v>
      </c>
      <c r="P151" s="26" t="b">
        <f t="shared" si="38"/>
        <v>1</v>
      </c>
      <c r="Q151" s="26" t="b">
        <f t="shared" si="34"/>
        <v>0</v>
      </c>
    </row>
    <row r="152" spans="1:17" ht="46.5" customHeight="1" x14ac:dyDescent="0.25">
      <c r="A152" s="147"/>
      <c r="B152" s="41">
        <v>8</v>
      </c>
      <c r="C152" s="71">
        <f t="shared" si="35"/>
        <v>90</v>
      </c>
      <c r="D152" s="34" t="s">
        <v>227</v>
      </c>
      <c r="E152" s="34" t="s">
        <v>12</v>
      </c>
      <c r="F152" s="128" t="s">
        <v>118</v>
      </c>
      <c r="G152" s="35">
        <v>15</v>
      </c>
      <c r="H152" s="17">
        <v>0</v>
      </c>
      <c r="I152" s="36" t="str">
        <f t="shared" si="33"/>
        <v>Ok, Longitud igual a 15 caracteres</v>
      </c>
      <c r="J152" s="99" t="str">
        <f t="shared" si="36"/>
        <v>000000000000000</v>
      </c>
      <c r="K152" s="38"/>
      <c r="L152" s="68" t="str">
        <f t="shared" si="37"/>
        <v/>
      </c>
      <c r="M152" s="39"/>
      <c r="O152" s="40" t="s">
        <v>62</v>
      </c>
      <c r="P152" s="26" t="b">
        <f t="shared" si="38"/>
        <v>1</v>
      </c>
      <c r="Q152" s="26" t="b">
        <f t="shared" si="34"/>
        <v>0</v>
      </c>
    </row>
    <row r="153" spans="1:17" ht="119.25" customHeight="1" x14ac:dyDescent="0.25">
      <c r="A153" s="147"/>
      <c r="B153" s="41">
        <v>9</v>
      </c>
      <c r="C153" s="71">
        <f t="shared" si="35"/>
        <v>105</v>
      </c>
      <c r="D153" s="34" t="s">
        <v>228</v>
      </c>
      <c r="E153" s="34" t="s">
        <v>12</v>
      </c>
      <c r="F153" s="128" t="s">
        <v>266</v>
      </c>
      <c r="G153" s="35">
        <v>15</v>
      </c>
      <c r="H153" s="139">
        <f>+H149-H150-H151-H152</f>
        <v>0</v>
      </c>
      <c r="I153" s="36" t="str">
        <f t="shared" si="33"/>
        <v>Ok, Longitud igual a 15 caracteres</v>
      </c>
      <c r="J153" s="99" t="str">
        <f t="shared" si="36"/>
        <v>000000000000000</v>
      </c>
      <c r="K153" s="120"/>
      <c r="L153" s="68" t="str">
        <f t="shared" si="37"/>
        <v/>
      </c>
      <c r="M153" s="39"/>
      <c r="O153" s="40" t="s">
        <v>62</v>
      </c>
      <c r="P153" s="26" t="b">
        <f t="shared" si="38"/>
        <v>1</v>
      </c>
      <c r="Q153" s="26" t="b">
        <f t="shared" si="34"/>
        <v>0</v>
      </c>
    </row>
    <row r="154" spans="1:17" ht="72.75" customHeight="1" x14ac:dyDescent="0.25">
      <c r="A154" s="147"/>
      <c r="B154" s="41">
        <v>10</v>
      </c>
      <c r="C154" s="71">
        <f t="shared" si="35"/>
        <v>120</v>
      </c>
      <c r="D154" s="34" t="s">
        <v>229</v>
      </c>
      <c r="E154" s="34" t="s">
        <v>12</v>
      </c>
      <c r="F154" s="128" t="s">
        <v>267</v>
      </c>
      <c r="G154" s="35">
        <v>15</v>
      </c>
      <c r="H154" s="139">
        <f>+H153-H140</f>
        <v>0</v>
      </c>
      <c r="I154" s="36" t="str">
        <f t="shared" si="33"/>
        <v>Ok, Longitud igual a 15 caracteres</v>
      </c>
      <c r="J154" s="99" t="str">
        <f t="shared" si="36"/>
        <v>000000000000000</v>
      </c>
      <c r="K154" s="120"/>
      <c r="L154" s="68" t="str">
        <f t="shared" si="37"/>
        <v/>
      </c>
      <c r="M154" s="39"/>
      <c r="O154" s="40" t="s">
        <v>62</v>
      </c>
      <c r="P154" s="26" t="b">
        <f t="shared" si="38"/>
        <v>1</v>
      </c>
      <c r="Q154" s="26" t="b">
        <f t="shared" si="34"/>
        <v>0</v>
      </c>
    </row>
  </sheetData>
  <sheetProtection algorithmName="SHA-512" hashValue="RVcAqyn21KuPStNR5MuCqdsHiFJGehq9f+H5rl1FboV1lEQqOzHD3f+Xn/5+wGfcmrobbzZ6APzPAL6p75Efmg==" saltValue="e0a2c8g/LOAVIEpZXklbLg==" spinCount="100000" sheet="1" objects="1" scenarios="1"/>
  <autoFilter ref="A3:S154"/>
  <mergeCells count="10">
    <mergeCell ref="A145:A154"/>
    <mergeCell ref="B1:G1"/>
    <mergeCell ref="A4:A12"/>
    <mergeCell ref="B2:G2"/>
    <mergeCell ref="A17:A24"/>
    <mergeCell ref="A29:A41"/>
    <mergeCell ref="A46:A65"/>
    <mergeCell ref="A70:A102"/>
    <mergeCell ref="A107:A123"/>
    <mergeCell ref="A128:A140"/>
  </mergeCells>
  <conditionalFormatting sqref="H3">
    <cfRule type="cellIs" dxfId="89" priority="274" operator="equal">
      <formula>TRUE</formula>
    </cfRule>
    <cfRule type="cellIs" dxfId="88" priority="275" operator="equal">
      <formula>FALSE</formula>
    </cfRule>
  </conditionalFormatting>
  <conditionalFormatting sqref="H16">
    <cfRule type="cellIs" dxfId="87" priority="129" operator="equal">
      <formula>TRUE</formula>
    </cfRule>
    <cfRule type="cellIs" dxfId="86" priority="130" operator="equal">
      <formula>FALSE</formula>
    </cfRule>
  </conditionalFormatting>
  <conditionalFormatting sqref="H28">
    <cfRule type="cellIs" dxfId="85" priority="126" operator="equal">
      <formula>FALSE</formula>
    </cfRule>
    <cfRule type="cellIs" dxfId="84" priority="125" operator="equal">
      <formula>TRUE</formula>
    </cfRule>
  </conditionalFormatting>
  <conditionalFormatting sqref="H45">
    <cfRule type="cellIs" dxfId="83" priority="24" operator="equal">
      <formula>FALSE</formula>
    </cfRule>
    <cfRule type="cellIs" dxfId="82" priority="23" operator="equal">
      <formula>TRUE</formula>
    </cfRule>
  </conditionalFormatting>
  <conditionalFormatting sqref="H69">
    <cfRule type="cellIs" dxfId="81" priority="121" operator="equal">
      <formula>TRUE</formula>
    </cfRule>
    <cfRule type="cellIs" dxfId="80" priority="122" operator="equal">
      <formula>FALSE</formula>
    </cfRule>
  </conditionalFormatting>
  <conditionalFormatting sqref="H106">
    <cfRule type="cellIs" dxfId="79" priority="117" operator="equal">
      <formula>TRUE</formula>
    </cfRule>
    <cfRule type="cellIs" dxfId="78" priority="118" operator="equal">
      <formula>FALSE</formula>
    </cfRule>
  </conditionalFormatting>
  <conditionalFormatting sqref="I1:I13 I16:I25 I28:I42 I45:I66 I69:I103 I106:I124 I127:I140 I144:I1048576">
    <cfRule type="cellIs" dxfId="77" priority="133" operator="equal">
      <formula>"Ok, Longitud igual a 17 caracteres"</formula>
    </cfRule>
    <cfRule type="cellIs" dxfId="76" priority="139" operator="equal">
      <formula>"Ok, Longitud igual a 11 caracteres"</formula>
    </cfRule>
    <cfRule type="cellIs" dxfId="75" priority="135" operator="equal">
      <formula>"Ok, Longitud igual a 8 caracteres"</formula>
    </cfRule>
    <cfRule type="cellIs" dxfId="74" priority="138" operator="equal">
      <formula>"Ok, Longitud igual a 2 caracteres"</formula>
    </cfRule>
    <cfRule type="cellIs" dxfId="73" priority="137" operator="equal">
      <formula>"Ok, Longitud igual a 6 caracteres"</formula>
    </cfRule>
    <cfRule type="cellIs" dxfId="72" priority="136" operator="equal">
      <formula>"Ok, Longitud igual a 1 caracteres"</formula>
    </cfRule>
    <cfRule type="cellIs" dxfId="71" priority="134" operator="equal">
      <formula>"Ok, Longitud igual a 15 caracteres"</formula>
    </cfRule>
  </conditionalFormatting>
  <conditionalFormatting sqref="I1:I1048576">
    <cfRule type="cellIs" dxfId="70" priority="102" operator="equal">
      <formula>"Ok, Longitud igual a 4 caracteres"</formula>
    </cfRule>
    <cfRule type="cellIs" dxfId="69" priority="103" operator="equal">
      <formula>"Ok, Longitud igual a 3 caracteres"</formula>
    </cfRule>
    <cfRule type="cellIs" dxfId="68" priority="65" operator="equal">
      <formula>"Ok, Longitud igual a 5 caracteres"</formula>
    </cfRule>
  </conditionalFormatting>
  <conditionalFormatting sqref="I17:I24 I25:J25 I29:I35 I32:J42 I46:I52 I49:J66 I70:I102 I73:J103 I124:J124 I145:I1048576">
    <cfRule type="cellIs" dxfId="67" priority="132" operator="equal">
      <formula>"Revisar Carga"</formula>
    </cfRule>
    <cfRule type="cellIs" dxfId="66" priority="131" operator="equal">
      <formula>"Carga ok"</formula>
    </cfRule>
  </conditionalFormatting>
  <conditionalFormatting sqref="I107:I123">
    <cfRule type="cellIs" dxfId="65" priority="19" operator="equal">
      <formula>"Carga ok"</formula>
    </cfRule>
    <cfRule type="cellIs" dxfId="64" priority="20" operator="equal">
      <formula>"Revisar Carga"</formula>
    </cfRule>
  </conditionalFormatting>
  <conditionalFormatting sqref="I128:I140">
    <cfRule type="cellIs" dxfId="63" priority="66" operator="equal">
      <formula>"Carga ok"</formula>
    </cfRule>
    <cfRule type="cellIs" dxfId="62" priority="67" operator="equal">
      <formula>"Revisar Carga"</formula>
    </cfRule>
  </conditionalFormatting>
  <conditionalFormatting sqref="I4:J10 I11:I12 I13:J13">
    <cfRule type="cellIs" dxfId="61" priority="294" operator="equal">
      <formula>"Carga ok"</formula>
    </cfRule>
    <cfRule type="cellIs" dxfId="60" priority="295" operator="equal">
      <formula>"Revisar Carga"</formula>
    </cfRule>
  </conditionalFormatting>
  <conditionalFormatting sqref="I17:J17">
    <cfRule type="cellIs" dxfId="59" priority="291" operator="equal">
      <formula>"Revisar Carga"</formula>
    </cfRule>
    <cfRule type="cellIs" dxfId="58" priority="290" operator="equal">
      <formula>"Carga ok"</formula>
    </cfRule>
  </conditionalFormatting>
  <conditionalFormatting sqref="I29:J30 J31">
    <cfRule type="cellIs" dxfId="57" priority="289" operator="equal">
      <formula>"Revisar Carga"</formula>
    </cfRule>
    <cfRule type="cellIs" dxfId="56" priority="288" operator="equal">
      <formula>"Carga ok"</formula>
    </cfRule>
  </conditionalFormatting>
  <conditionalFormatting sqref="I46:J47 J48">
    <cfRule type="cellIs" dxfId="55" priority="26" operator="equal">
      <formula>"Revisar Carga"</formula>
    </cfRule>
    <cfRule type="cellIs" dxfId="54" priority="25" operator="equal">
      <formula>"Carga ok"</formula>
    </cfRule>
  </conditionalFormatting>
  <conditionalFormatting sqref="I71:J71">
    <cfRule type="cellIs" dxfId="53" priority="286" operator="equal">
      <formula>"Carga ok"</formula>
    </cfRule>
    <cfRule type="cellIs" dxfId="52" priority="287" operator="equal">
      <formula>"Revisar Carga"</formula>
    </cfRule>
  </conditionalFormatting>
  <conditionalFormatting sqref="I107:J108">
    <cfRule type="cellIs" dxfId="51" priority="284" operator="equal">
      <formula>"Carga ok"</formula>
    </cfRule>
    <cfRule type="cellIs" dxfId="50" priority="285" operator="equal">
      <formula>"Revisar Carga"</formula>
    </cfRule>
  </conditionalFormatting>
  <conditionalFormatting sqref="I128:J129">
    <cfRule type="cellIs" dxfId="49" priority="278" operator="equal">
      <formula>"Carga ok"</formula>
    </cfRule>
    <cfRule type="cellIs" dxfId="48" priority="279" operator="equal">
      <formula>"Revisar Carga"</formula>
    </cfRule>
  </conditionalFormatting>
  <conditionalFormatting sqref="I146:J146">
    <cfRule type="cellIs" dxfId="47" priority="54" operator="equal">
      <formula>"Carga ok"</formula>
    </cfRule>
    <cfRule type="cellIs" dxfId="46" priority="55" operator="equal">
      <formula>"Revisar Carga"</formula>
    </cfRule>
  </conditionalFormatting>
  <conditionalFormatting sqref="J3">
    <cfRule type="cellIs" dxfId="45" priority="62" operator="equal">
      <formula>TRUE</formula>
    </cfRule>
    <cfRule type="cellIs" dxfId="44" priority="63" operator="equal">
      <formula>FALSE</formula>
    </cfRule>
  </conditionalFormatting>
  <conditionalFormatting sqref="J16">
    <cfRule type="cellIs" dxfId="43" priority="127" operator="equal">
      <formula>TRUE</formula>
    </cfRule>
    <cfRule type="cellIs" dxfId="42" priority="128" operator="equal">
      <formula>FALSE</formula>
    </cfRule>
  </conditionalFormatting>
  <conditionalFormatting sqref="J18:J24">
    <cfRule type="cellIs" dxfId="41" priority="264" operator="equal">
      <formula>"Carga ok"</formula>
    </cfRule>
    <cfRule type="cellIs" dxfId="40" priority="265" operator="equal">
      <formula>"Revisar Carga"</formula>
    </cfRule>
  </conditionalFormatting>
  <conditionalFormatting sqref="J28">
    <cfRule type="cellIs" dxfId="39" priority="123" operator="equal">
      <formula>TRUE</formula>
    </cfRule>
    <cfRule type="cellIs" dxfId="38" priority="124" operator="equal">
      <formula>FALSE</formula>
    </cfRule>
  </conditionalFormatting>
  <conditionalFormatting sqref="J45">
    <cfRule type="cellIs" dxfId="37" priority="22" operator="equal">
      <formula>FALSE</formula>
    </cfRule>
    <cfRule type="cellIs" dxfId="36" priority="21" operator="equal">
      <formula>TRUE</formula>
    </cfRule>
  </conditionalFormatting>
  <conditionalFormatting sqref="J69">
    <cfRule type="cellIs" dxfId="35" priority="119" operator="equal">
      <formula>TRUE</formula>
    </cfRule>
    <cfRule type="cellIs" dxfId="34" priority="120" operator="equal">
      <formula>FALSE</formula>
    </cfRule>
  </conditionalFormatting>
  <conditionalFormatting sqref="J70">
    <cfRule type="cellIs" dxfId="33" priority="3" operator="equal">
      <formula>"Carga ok"</formula>
    </cfRule>
    <cfRule type="cellIs" dxfId="32" priority="4" operator="equal">
      <formula>"Revisar Carga"</formula>
    </cfRule>
  </conditionalFormatting>
  <conditionalFormatting sqref="J72:J102">
    <cfRule type="cellIs" dxfId="31" priority="261" operator="equal">
      <formula>"Revisar Carga"</formula>
    </cfRule>
    <cfRule type="cellIs" dxfId="30" priority="260" operator="equal">
      <formula>"Carga ok"</formula>
    </cfRule>
  </conditionalFormatting>
  <conditionalFormatting sqref="J106">
    <cfRule type="cellIs" dxfId="29" priority="116" operator="equal">
      <formula>FALSE</formula>
    </cfRule>
    <cfRule type="cellIs" dxfId="28" priority="115" operator="equal">
      <formula>TRUE</formula>
    </cfRule>
  </conditionalFormatting>
  <conditionalFormatting sqref="J109:J123">
    <cfRule type="cellIs" dxfId="27" priority="6" operator="equal">
      <formula>"Revisar Carga"</formula>
    </cfRule>
    <cfRule type="cellIs" dxfId="26" priority="5" operator="equal">
      <formula>"Carga ok"</formula>
    </cfRule>
  </conditionalFormatting>
  <conditionalFormatting sqref="J127">
    <cfRule type="cellIs" dxfId="25" priority="112" operator="equal">
      <formula>FALSE</formula>
    </cfRule>
    <cfRule type="cellIs" dxfId="24" priority="111" operator="equal">
      <formula>TRUE</formula>
    </cfRule>
  </conditionalFormatting>
  <conditionalFormatting sqref="J130:J140">
    <cfRule type="cellIs" dxfId="23" priority="243" operator="equal">
      <formula>"Revisar Carga"</formula>
    </cfRule>
    <cfRule type="cellIs" dxfId="22" priority="242" operator="equal">
      <formula>"Carga ok"</formula>
    </cfRule>
  </conditionalFormatting>
  <conditionalFormatting sqref="J144">
    <cfRule type="cellIs" dxfId="21" priority="46" operator="equal">
      <formula>FALSE</formula>
    </cfRule>
    <cfRule type="cellIs" dxfId="20" priority="45" operator="equal">
      <formula>TRUE</formula>
    </cfRule>
  </conditionalFormatting>
  <conditionalFormatting sqref="J147:J154">
    <cfRule type="cellIs" dxfId="19" priority="28" operator="equal">
      <formula>"Revisar Carga"</formula>
    </cfRule>
    <cfRule type="cellIs" dxfId="18" priority="27" operator="equal">
      <formula>"Carga ok"</formula>
    </cfRule>
  </conditionalFormatting>
  <conditionalFormatting sqref="K3">
    <cfRule type="cellIs" dxfId="17" priority="104" operator="equal">
      <formula>"Ok, Longitud igual a 17 caracteres"</formula>
    </cfRule>
    <cfRule type="cellIs" dxfId="16" priority="105" operator="equal">
      <formula>"Ok, Longitud igual a 15 caracteres"</formula>
    </cfRule>
    <cfRule type="cellIs" dxfId="15" priority="106" operator="equal">
      <formula>"Ok, Longitud igual a 8 caracteres"</formula>
    </cfRule>
    <cfRule type="cellIs" dxfId="14" priority="110" operator="equal">
      <formula>"Ok, Longitud igual a 11 caracteres"</formula>
    </cfRule>
    <cfRule type="cellIs" dxfId="13" priority="109" operator="equal">
      <formula>"Ok, Longitud igual a 2 caracteres"</formula>
    </cfRule>
    <cfRule type="cellIs" dxfId="12" priority="108" operator="equal">
      <formula>"Ok, Longitud igual a 6 caracteres"</formula>
    </cfRule>
    <cfRule type="cellIs" dxfId="11" priority="107" operator="equal">
      <formula>"Ok, Longitud igual a 1 caracteres"</formula>
    </cfRule>
  </conditionalFormatting>
  <conditionalFormatting sqref="L3:N3">
    <cfRule type="cellIs" dxfId="10" priority="2" operator="equal">
      <formula>FALSE</formula>
    </cfRule>
    <cfRule type="cellIs" dxfId="9" priority="1" operator="equal">
      <formula>TRUE</formula>
    </cfRule>
  </conditionalFormatting>
  <conditionalFormatting sqref="O130:O131">
    <cfRule type="cellIs" dxfId="8" priority="240" operator="equal">
      <formula>"Carga ok"</formula>
    </cfRule>
    <cfRule type="cellIs" dxfId="7" priority="241" operator="equal">
      <formula>"Revisar Carga"</formula>
    </cfRule>
  </conditionalFormatting>
  <conditionalFormatting sqref="O147:O148">
    <cfRule type="cellIs" dxfId="6" priority="50" operator="equal">
      <formula>"Revisar Carga"</formula>
    </cfRule>
    <cfRule type="cellIs" dxfId="5" priority="49" operator="equal">
      <formula>"Carga ok"</formula>
    </cfRule>
  </conditionalFormatting>
  <conditionalFormatting sqref="P1:P140 Q3:Q140 H127">
    <cfRule type="cellIs" dxfId="4" priority="113" operator="equal">
      <formula>TRUE</formula>
    </cfRule>
  </conditionalFormatting>
  <conditionalFormatting sqref="P3:Q140 H127">
    <cfRule type="cellIs" dxfId="3" priority="114" operator="equal">
      <formula>FALSE</formula>
    </cfRule>
  </conditionalFormatting>
  <conditionalFormatting sqref="P142:Q154 H144">
    <cfRule type="cellIs" dxfId="2" priority="48" operator="equal">
      <formula>FALSE</formula>
    </cfRule>
    <cfRule type="cellIs" dxfId="1" priority="47" operator="equal">
      <formula>TRUE</formula>
    </cfRule>
  </conditionalFormatting>
  <dataValidations count="5">
    <dataValidation type="list" allowBlank="1" showInputMessage="1" showErrorMessage="1" sqref="H21">
      <formula1>"01,02,03,04,05,06,07,08,09,10,11,12"</formula1>
    </dataValidation>
    <dataValidation type="list" allowBlank="1" showInputMessage="1" showErrorMessage="1" sqref="H7">
      <formula1>"00,01,02,03,04,05,06,07,08,09,10,11,12,13,14,15,16,17,18,19,20,21,22,23,24,25,26,27,28,29,30"</formula1>
    </dataValidation>
    <dataValidation type="list" allowBlank="1" showInputMessage="1" showErrorMessage="1" sqref="H148">
      <formula1>"0%,5%,9%,12%,15%,19%,23%,27%,31%,35%"</formula1>
    </dataValidation>
    <dataValidation type="list" allowBlank="1" showInputMessage="1" showErrorMessage="1" sqref="H11">
      <formula1>"1-ANUAL,2-FINAL,3-INFORMATIVA,4-ANUAL → DISTRACTO ENE - MAR"</formula1>
    </dataValidation>
    <dataValidation type="list" allowBlank="1" showInputMessage="1" showErrorMessage="1" sqref="H23:H24">
      <formula1>"Sí,No"</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portrait" r:id="rId1"/>
  <headerFooter>
    <oddFooter>&amp;L&amp;P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TABLA!$A$6:$A$7</xm:f>
          </x14:formula1>
          <xm:sqref>H22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topLeftCell="A2" zoomScale="60" zoomScaleNormal="60" workbookViewId="0">
      <selection activeCell="B17" sqref="B17:B24"/>
    </sheetView>
  </sheetViews>
  <sheetFormatPr baseColWidth="10" defaultColWidth="0" defaultRowHeight="15" zeroHeight="1" x14ac:dyDescent="0.25"/>
  <cols>
    <col min="1" max="1" width="2.85546875" style="26" customWidth="1"/>
    <col min="2" max="2" width="14.42578125" style="26" customWidth="1"/>
    <col min="3" max="3" width="255.5703125" style="26" customWidth="1"/>
    <col min="4" max="4" width="13" style="26" bestFit="1" customWidth="1"/>
    <col min="5" max="5" width="11.28515625" style="26" bestFit="1" customWidth="1"/>
    <col min="6" max="6" width="14.42578125" style="26" bestFit="1" customWidth="1"/>
    <col min="7" max="28" width="41" style="26" customWidth="1"/>
    <col min="29" max="31" width="22.5703125" style="26" customWidth="1"/>
    <col min="32" max="32" width="6.7109375" style="26" customWidth="1"/>
    <col min="33" max="16384" width="9.140625" style="26" hidden="1"/>
  </cols>
  <sheetData>
    <row r="1" spans="1:32" ht="15.75" thickBot="1" x14ac:dyDescent="0.3">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row>
    <row r="2" spans="1:32" s="82" customFormat="1" ht="22.5" customHeight="1" thickBot="1" x14ac:dyDescent="0.3">
      <c r="B2" s="155" t="s">
        <v>100</v>
      </c>
      <c r="C2" s="156"/>
      <c r="D2" s="156"/>
      <c r="E2" s="156"/>
      <c r="F2" s="157"/>
    </row>
    <row r="3" spans="1:32" s="82" customFormat="1" ht="22.5" customHeight="1" thickBot="1" x14ac:dyDescent="0.3">
      <c r="B3" s="143" t="str">
        <f>"F1359."&amp;F.1359!J5&amp;"."&amp;F.1359!J6&amp;"00"&amp;".00"&amp;F.1359!J7&amp;".txt "</f>
        <v xml:space="preserve">F1359.0.20240000.0000.txt </v>
      </c>
      <c r="C3" s="83"/>
      <c r="D3" s="83"/>
      <c r="E3" s="83"/>
      <c r="F3" s="84"/>
    </row>
    <row r="4" spans="1:32" ht="15" customHeight="1" thickBot="1" x14ac:dyDescent="0.3">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row>
    <row r="5" spans="1:32" ht="22.5" customHeight="1" thickBot="1" x14ac:dyDescent="0.3">
      <c r="A5" s="82"/>
      <c r="B5" s="155" t="s">
        <v>101</v>
      </c>
      <c r="C5" s="156"/>
      <c r="D5" s="156"/>
      <c r="E5" s="156"/>
      <c r="F5" s="157"/>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2" ht="22.5" customHeight="1" thickBot="1" x14ac:dyDescent="0.3">
      <c r="A6" s="82"/>
      <c r="B6" s="98" t="s">
        <v>81</v>
      </c>
      <c r="C6" s="94" t="s">
        <v>5</v>
      </c>
      <c r="D6" s="93" t="s">
        <v>233</v>
      </c>
      <c r="E6" s="93" t="s">
        <v>18</v>
      </c>
      <c r="F6" s="93" t="s">
        <v>18</v>
      </c>
      <c r="G6" s="82"/>
      <c r="H6" s="82"/>
      <c r="I6" s="82"/>
      <c r="J6" s="82"/>
      <c r="K6" s="82"/>
      <c r="L6" s="82"/>
      <c r="M6" s="82"/>
      <c r="N6" s="82"/>
      <c r="O6" s="82"/>
      <c r="P6" s="82"/>
      <c r="Q6" s="82"/>
      <c r="R6" s="82"/>
      <c r="S6" s="82"/>
      <c r="T6" s="82"/>
      <c r="U6" s="82"/>
      <c r="V6" s="82"/>
      <c r="W6" s="82"/>
      <c r="X6" s="82"/>
      <c r="Y6" s="82"/>
      <c r="Z6" s="82"/>
      <c r="AA6" s="82"/>
      <c r="AB6" s="82"/>
      <c r="AC6" s="82"/>
      <c r="AD6" s="82"/>
      <c r="AE6" s="82"/>
      <c r="AF6" s="82"/>
    </row>
    <row r="7" spans="1:32" ht="22.5" customHeight="1" x14ac:dyDescent="0.25">
      <c r="A7" s="82"/>
      <c r="B7" s="102" t="s">
        <v>15</v>
      </c>
      <c r="C7" s="102" t="str">
        <f>F.1359!J4&amp;F.1359!J5&amp;F.1359!J6&amp;F.1359!J7&amp;F.1359!J8&amp;F.1359!J9&amp;F.1359!J10&amp;F.1359!J11&amp;F.1359!J12</f>
        <v>0102024000001035931359100100</v>
      </c>
      <c r="D7" s="110">
        <f>LEN(C7)</f>
        <v>28</v>
      </c>
      <c r="E7" s="110">
        <v>38</v>
      </c>
      <c r="F7" s="111">
        <f>+E7-D7</f>
        <v>10</v>
      </c>
      <c r="G7" s="82"/>
      <c r="H7" s="82"/>
      <c r="I7" s="82"/>
      <c r="J7" s="82"/>
      <c r="K7" s="82"/>
      <c r="L7" s="82"/>
      <c r="M7" s="82"/>
      <c r="N7" s="82"/>
      <c r="O7" s="82"/>
      <c r="P7" s="82"/>
      <c r="Q7" s="82"/>
      <c r="R7" s="82"/>
      <c r="S7" s="82"/>
      <c r="T7" s="82"/>
      <c r="U7" s="82"/>
      <c r="V7" s="82"/>
      <c r="W7" s="82"/>
      <c r="X7" s="82"/>
      <c r="Y7" s="82"/>
      <c r="Z7" s="82"/>
      <c r="AA7" s="82"/>
      <c r="AB7" s="82"/>
      <c r="AC7" s="82"/>
      <c r="AD7" s="82"/>
      <c r="AE7" s="82"/>
      <c r="AF7" s="82"/>
    </row>
    <row r="8" spans="1:32" ht="22.5" customHeight="1" x14ac:dyDescent="0.25">
      <c r="A8" s="82"/>
      <c r="B8" s="103" t="s">
        <v>16</v>
      </c>
      <c r="C8" s="103" t="str">
        <f>F.1359!J17&amp;F.1359!J18&amp;F.1359!J19&amp;F.1359!J20&amp;F.1359!J21&amp;F.1359!J22&amp;F.1359!J23&amp;F.1359!J24</f>
        <v>0200008100</v>
      </c>
      <c r="D8" s="86">
        <f t="shared" ref="D8:D14" si="0">LEN(C8)</f>
        <v>10</v>
      </c>
      <c r="E8" s="86">
        <v>34</v>
      </c>
      <c r="F8" s="97">
        <f t="shared" ref="F8:F14" si="1">+E8-D8</f>
        <v>24</v>
      </c>
      <c r="G8" s="82"/>
      <c r="H8" s="82"/>
      <c r="I8" s="82"/>
      <c r="J8" s="82"/>
      <c r="K8" s="82"/>
      <c r="L8" s="82"/>
      <c r="M8" s="82"/>
      <c r="N8" s="82"/>
      <c r="O8" s="82"/>
      <c r="P8" s="82"/>
      <c r="Q8" s="82"/>
      <c r="R8" s="82"/>
      <c r="S8" s="82"/>
      <c r="T8" s="82"/>
      <c r="U8" s="82"/>
      <c r="V8" s="82"/>
      <c r="W8" s="82"/>
      <c r="X8" s="82"/>
      <c r="Y8" s="82"/>
      <c r="Z8" s="82"/>
      <c r="AA8" s="82"/>
      <c r="AB8" s="82"/>
      <c r="AC8" s="82"/>
      <c r="AD8" s="82"/>
      <c r="AE8" s="82"/>
      <c r="AF8" s="82"/>
    </row>
    <row r="9" spans="1:32" ht="22.5" customHeight="1" x14ac:dyDescent="0.25">
      <c r="A9" s="82"/>
      <c r="B9" s="103" t="s">
        <v>19</v>
      </c>
      <c r="C9" s="103" t="str">
        <f>F.1359!J29&amp;F.1359!J30&amp;F.1359!J31&amp;F.1359!J32&amp;F.1359!J33&amp;F.1359!J34&amp;F.1359!J35&amp;F.1359!J36&amp;F.1359!J37&amp;F.1359!J38&amp;F.1359!J39&amp;F.1359!J40&amp;F.1359!J41</f>
        <v>030000000000000000000000000000000000000000000000000000000000000000000000000000000000000000000000000000000000000000000000000000000000000000000000000000000000000000000000</v>
      </c>
      <c r="D9" s="86">
        <f t="shared" si="0"/>
        <v>168</v>
      </c>
      <c r="E9" s="86">
        <v>178</v>
      </c>
      <c r="F9" s="97">
        <f t="shared" si="1"/>
        <v>10</v>
      </c>
      <c r="G9" s="82"/>
      <c r="H9" s="82"/>
      <c r="I9" s="82"/>
      <c r="J9" s="82"/>
      <c r="K9" s="82"/>
      <c r="L9" s="82"/>
      <c r="M9" s="82"/>
      <c r="N9" s="82"/>
      <c r="O9" s="82"/>
      <c r="P9" s="82"/>
      <c r="Q9" s="82"/>
      <c r="R9" s="82"/>
      <c r="S9" s="82"/>
      <c r="T9" s="82"/>
      <c r="U9" s="82"/>
      <c r="V9" s="82"/>
      <c r="W9" s="82"/>
      <c r="X9" s="82"/>
      <c r="Y9" s="82"/>
      <c r="Z9" s="82"/>
      <c r="AA9" s="82"/>
      <c r="AB9" s="82"/>
      <c r="AC9" s="82"/>
      <c r="AD9" s="82"/>
      <c r="AE9" s="82"/>
      <c r="AF9" s="82"/>
    </row>
    <row r="10" spans="1:32" ht="22.5" customHeight="1" x14ac:dyDescent="0.25">
      <c r="A10" s="82"/>
      <c r="B10" s="103" t="s">
        <v>25</v>
      </c>
      <c r="C10" s="103" t="str">
        <f>F.1359!J46&amp;F.1359!J47&amp;F.1359!J48&amp;F.1359!J49&amp;F.1359!J50&amp;F.1359!J51&amp;F.1359!J52&amp;F.1359!J53&amp;F.1359!J54&amp;F.1359!J55&amp;F.1359!J56&amp;F.1359!J57&amp;F.1359!J58&amp;F.1359!J59&amp;F.1359!J60&amp;F.1359!J61&amp;F.1359!J62&amp;F.1359!J63&amp;F.1359!J64&amp;F.1359!J65</f>
        <v>040000000000000000000000000000000000000000000000000000000000000000000000000000000000000000000000000000000000000000000000000000000000000000000000000000000000000000000000000000000000000000000000000000000000000000000000000000000000000000000000000000000000000000000000000000000</v>
      </c>
      <c r="D10" s="86">
        <f t="shared" si="0"/>
        <v>273</v>
      </c>
      <c r="E10" s="86">
        <v>283</v>
      </c>
      <c r="F10" s="97">
        <f t="shared" si="1"/>
        <v>10</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row>
    <row r="11" spans="1:32" ht="22.5" customHeight="1" x14ac:dyDescent="0.25">
      <c r="A11" s="82"/>
      <c r="B11" s="103" t="s">
        <v>26</v>
      </c>
      <c r="C11" s="103" t="str">
        <f>F.1359!J70&amp;F.1359!J71&amp;F.1359!J72&amp;F.1359!J73&amp;F.1359!J74&amp;F.1359!J75&amp;F.1359!J76&amp;F.1359!J77&amp;F.1359!J78&amp;F.1359!J79&amp;F.1359!J80&amp;F.1359!J81&amp;F.1359!J82&amp;F.1359!J83&amp;F.1359!J84&amp;F.1359!J85&amp;F.1359!J86&amp;F.1359!J87&amp;F.1359!J88&amp;F.1359!J89&amp;F.1359!J90&amp;F.1359!J91&amp;F.1359!J92&amp;F.1359!J93&amp;F.1359!J94&amp;F.1359!J95&amp;F.1359!J96&amp;F.1359!J97&amp;F.1359!J98&amp;F.1359!J99&amp;F.1359!J100&amp;F.1359!J101&amp;F.1359!J102</f>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c r="D11" s="86">
        <f t="shared" si="0"/>
        <v>468</v>
      </c>
      <c r="E11" s="86">
        <v>478</v>
      </c>
      <c r="F11" s="97">
        <f t="shared" si="1"/>
        <v>10</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row>
    <row r="12" spans="1:32" ht="22.5" customHeight="1" x14ac:dyDescent="0.25">
      <c r="A12" s="82"/>
      <c r="B12" s="103" t="s">
        <v>27</v>
      </c>
      <c r="C12" s="103" t="str">
        <f>F.1359!J107&amp;F.1359!J108&amp;F.1359!J109&amp;F.1359!J110&amp;F.1359!J111&amp;F.1359!J112&amp;F.1359!J113&amp;F.1359!J114&amp;F.1359!J115&amp;F.1359!J116&amp;F.1359!J117&amp;F.1359!J118&amp;F.1359!J119&amp;F.1359!J120&amp;F.1359!J121&amp;F.1359!J122&amp;F.1359!J123</f>
        <v>060000000000000000000000000000000000000000000000000000000000000000000000000000000000000000000000000000000000000000000000000000000000000000000000000000</v>
      </c>
      <c r="D12" s="86">
        <f t="shared" si="0"/>
        <v>150</v>
      </c>
      <c r="E12" s="86">
        <v>160</v>
      </c>
      <c r="F12" s="97">
        <f t="shared" si="1"/>
        <v>10</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row>
    <row r="13" spans="1:32" ht="22.5" customHeight="1" x14ac:dyDescent="0.25">
      <c r="A13" s="82"/>
      <c r="B13" s="103" t="s">
        <v>131</v>
      </c>
      <c r="C13" s="103" t="str">
        <f>F.1359!J128&amp;F.1359!J129&amp;F.1359!J130&amp;F.1359!J131&amp;F.1359!J132&amp;F.1359!J133&amp;F.1359!J134&amp;F.1359!J135&amp;F.1359!J136&amp;F.1359!J137&amp;F.1359!J138&amp;F.1359!J139&amp;F.1359!J140</f>
        <v>070000000000000000000000000000000000000000000000000000000000000000000000000000000000000000000000000000000000000000000000000000000000000000000000000000000000000000000000</v>
      </c>
      <c r="D13" s="86">
        <f t="shared" si="0"/>
        <v>168</v>
      </c>
      <c r="E13" s="86">
        <v>178</v>
      </c>
      <c r="F13" s="97">
        <f t="shared" si="1"/>
        <v>10</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row>
    <row r="14" spans="1:32" ht="22.5" customHeight="1" thickBot="1" x14ac:dyDescent="0.3">
      <c r="A14" s="82"/>
      <c r="B14" s="104" t="s">
        <v>223</v>
      </c>
      <c r="C14" s="104" t="str">
        <f>F.1359!J145&amp;F.1359!J146&amp;F.1359!J147&amp;F.1359!J148&amp;F.1359!J149&amp;F.1359!J150&amp;F.1359!J151&amp;F.1359!J152&amp;F.1359!J153&amp;F.1359!J154</f>
        <v>08000000000000000002000000000000000000000000000000000000000000000000000000000000000000000000000000000000000000</v>
      </c>
      <c r="D14" s="112">
        <f t="shared" si="0"/>
        <v>110</v>
      </c>
      <c r="E14" s="112">
        <v>120</v>
      </c>
      <c r="F14" s="113">
        <f t="shared" si="1"/>
        <v>10</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row>
    <row r="15" spans="1:32" s="82" customFormat="1" ht="15" customHeight="1" thickBot="1" x14ac:dyDescent="0.3"/>
    <row r="16" spans="1:32" ht="22.5" customHeight="1" thickBot="1" x14ac:dyDescent="0.3">
      <c r="A16" s="82"/>
      <c r="B16" s="87" t="s">
        <v>102</v>
      </c>
      <c r="C16" s="88"/>
      <c r="D16" s="89"/>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90"/>
      <c r="AF16" s="82"/>
    </row>
    <row r="17" spans="1:32" ht="22.5" customHeight="1" x14ac:dyDescent="0.25">
      <c r="A17" s="82"/>
      <c r="B17" s="140" t="str">
        <f t="shared" ref="B17:B24" si="2">+C7</f>
        <v>0102024000001035931359100100</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6"/>
      <c r="AF17" s="82"/>
    </row>
    <row r="18" spans="1:32" ht="22.5" customHeight="1" x14ac:dyDescent="0.25">
      <c r="A18" s="82"/>
      <c r="B18" s="141" t="str">
        <f t="shared" si="2"/>
        <v>0200008100</v>
      </c>
      <c r="AE18" s="92"/>
      <c r="AF18" s="82"/>
    </row>
    <row r="19" spans="1:32" ht="22.5" customHeight="1" x14ac:dyDescent="0.25">
      <c r="A19" s="82"/>
      <c r="B19" s="141" t="str">
        <f t="shared" si="2"/>
        <v>030000000000000000000000000000000000000000000000000000000000000000000000000000000000000000000000000000000000000000000000000000000000000000000000000000000000000000000000</v>
      </c>
      <c r="AE19" s="92"/>
      <c r="AF19" s="82"/>
    </row>
    <row r="20" spans="1:32" ht="22.5" customHeight="1" x14ac:dyDescent="0.25">
      <c r="A20" s="82"/>
      <c r="B20" s="141" t="str">
        <f t="shared" si="2"/>
        <v>040000000000000000000000000000000000000000000000000000000000000000000000000000000000000000000000000000000000000000000000000000000000000000000000000000000000000000000000000000000000000000000000000000000000000000000000000000000000000000000000000000000000000000000000000000000</v>
      </c>
      <c r="AE20" s="92"/>
      <c r="AF20" s="82"/>
    </row>
    <row r="21" spans="1:32" ht="22.5" customHeight="1" x14ac:dyDescent="0.25">
      <c r="A21" s="82"/>
      <c r="B21" s="141" t="str">
        <f t="shared" si="2"/>
        <v>0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v>
      </c>
      <c r="AE21" s="92"/>
      <c r="AF21" s="82"/>
    </row>
    <row r="22" spans="1:32" ht="22.5" customHeight="1" x14ac:dyDescent="0.25">
      <c r="A22" s="82"/>
      <c r="B22" s="141" t="str">
        <f t="shared" si="2"/>
        <v>060000000000000000000000000000000000000000000000000000000000000000000000000000000000000000000000000000000000000000000000000000000000000000000000000000</v>
      </c>
      <c r="AE22" s="92"/>
      <c r="AF22" s="82"/>
    </row>
    <row r="23" spans="1:32" ht="22.5" customHeight="1" x14ac:dyDescent="0.25">
      <c r="A23" s="82"/>
      <c r="B23" s="141" t="str">
        <f t="shared" si="2"/>
        <v>070000000000000000000000000000000000000000000000000000000000000000000000000000000000000000000000000000000000000000000000000000000000000000000000000000000000000000000000</v>
      </c>
      <c r="AE23" s="92"/>
      <c r="AF23" s="82"/>
    </row>
    <row r="24" spans="1:32" ht="22.5" customHeight="1" thickBot="1" x14ac:dyDescent="0.3">
      <c r="A24" s="82"/>
      <c r="B24" s="142" t="str">
        <f t="shared" si="2"/>
        <v>08000000000000000002000000000000000000000000000000000000000000000000000000000000000000000000000000000000000000</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9"/>
      <c r="AF24" s="82"/>
    </row>
    <row r="25" spans="1:32" ht="22.5" hidden="1" customHeight="1" x14ac:dyDescent="0.25">
      <c r="B25" s="91"/>
      <c r="AE25" s="92"/>
    </row>
    <row r="26" spans="1:32" hidden="1" x14ac:dyDescent="0.25">
      <c r="B26" s="91"/>
      <c r="AE26" s="92"/>
    </row>
    <row r="27" spans="1:32" hidden="1" x14ac:dyDescent="0.25">
      <c r="B27" s="91"/>
      <c r="AE27" s="92"/>
    </row>
    <row r="28" spans="1:32" hidden="1" x14ac:dyDescent="0.25">
      <c r="B28" s="91"/>
      <c r="AE28" s="92"/>
    </row>
    <row r="29" spans="1:32" hidden="1" x14ac:dyDescent="0.25">
      <c r="B29" s="91"/>
      <c r="AE29" s="92"/>
    </row>
    <row r="30" spans="1:32" hidden="1" x14ac:dyDescent="0.25">
      <c r="B30" s="91"/>
      <c r="AE30" s="92"/>
    </row>
    <row r="31" spans="1:32" hidden="1" x14ac:dyDescent="0.25">
      <c r="B31" s="91"/>
      <c r="AE31" s="92"/>
    </row>
    <row r="32" spans="1:32" hidden="1" x14ac:dyDescent="0.25">
      <c r="B32" s="91"/>
      <c r="AE32" s="92"/>
    </row>
    <row r="33" spans="2:31" hidden="1" x14ac:dyDescent="0.25">
      <c r="B33" s="91"/>
      <c r="AE33" s="92"/>
    </row>
    <row r="34" spans="2:31" hidden="1" x14ac:dyDescent="0.25">
      <c r="B34" s="91"/>
      <c r="AE34" s="92"/>
    </row>
    <row r="35" spans="2:31" ht="22.5" hidden="1" customHeight="1" x14ac:dyDescent="0.25">
      <c r="B35" s="91"/>
      <c r="AE35" s="92"/>
    </row>
    <row r="36" spans="2:31" ht="22.5" hidden="1" customHeight="1" x14ac:dyDescent="0.25">
      <c r="B36" s="91"/>
      <c r="AE36" s="92"/>
    </row>
    <row r="37" spans="2:31" ht="22.5" hidden="1" customHeight="1" x14ac:dyDescent="0.25">
      <c r="B37" s="91"/>
      <c r="AE37" s="92"/>
    </row>
    <row r="38" spans="2:31" ht="22.5" hidden="1" customHeight="1" x14ac:dyDescent="0.25">
      <c r="B38" s="91"/>
      <c r="AE38" s="92"/>
    </row>
    <row r="39" spans="2:31" ht="22.5" hidden="1" customHeight="1" x14ac:dyDescent="0.25">
      <c r="B39" s="91"/>
      <c r="AE39" s="92"/>
    </row>
    <row r="40" spans="2:31" hidden="1" x14ac:dyDescent="0.25">
      <c r="B40" s="91"/>
      <c r="AE40" s="92"/>
    </row>
    <row r="41" spans="2:31" ht="15.75" hidden="1" thickBot="1" x14ac:dyDescent="0.3">
      <c r="B41" s="107"/>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9"/>
    </row>
  </sheetData>
  <sheetProtection algorithmName="SHA-512" hashValue="wa3TMUkU8Stfl8QyIujDvCz3Rxk7RfwohEc6RKhYTYVTpBtlRmJZfpAQItic4YOPpq6Im5c6xYz6BJowb2C85Q==" saltValue="nD8nLlo+fDwfe/OTfMc7sQ==" spinCount="100000" sheet="1" objects="1" scenarios="1"/>
  <mergeCells count="2">
    <mergeCell ref="B2:F2"/>
    <mergeCell ref="B5:F5"/>
  </mergeCells>
  <conditionalFormatting sqref="F7:F14">
    <cfRule type="cellIs" dxfId="0"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2" sqref="A12"/>
    </sheetView>
  </sheetViews>
  <sheetFormatPr baseColWidth="10" defaultColWidth="6.140625" defaultRowHeight="15" x14ac:dyDescent="0.25"/>
  <cols>
    <col min="1" max="1" width="7" bestFit="1" customWidth="1"/>
    <col min="2" max="2" width="25.42578125" customWidth="1"/>
  </cols>
  <sheetData>
    <row r="1" spans="1:2" x14ac:dyDescent="0.25">
      <c r="A1" s="158" t="s">
        <v>238</v>
      </c>
      <c r="B1" s="158"/>
    </row>
    <row r="2" spans="1:2" x14ac:dyDescent="0.25">
      <c r="A2" s="118" t="s">
        <v>237</v>
      </c>
      <c r="B2" s="118" t="s">
        <v>111</v>
      </c>
    </row>
    <row r="3" spans="1:2" x14ac:dyDescent="0.25">
      <c r="A3" s="80">
        <v>0</v>
      </c>
      <c r="B3" s="81" t="str">
        <f>"00"</f>
        <v>00</v>
      </c>
    </row>
    <row r="4" spans="1:2" x14ac:dyDescent="0.25">
      <c r="A4" s="80">
        <v>0.05</v>
      </c>
      <c r="B4" s="81" t="str">
        <f>"01"</f>
        <v>01</v>
      </c>
    </row>
    <row r="5" spans="1:2" x14ac:dyDescent="0.25">
      <c r="A5" s="80">
        <v>0.09</v>
      </c>
      <c r="B5" s="81" t="str">
        <f>"02"</f>
        <v>02</v>
      </c>
    </row>
    <row r="6" spans="1:2" x14ac:dyDescent="0.25">
      <c r="A6" s="80">
        <v>0.12</v>
      </c>
      <c r="B6" s="81" t="str">
        <f>"03"</f>
        <v>03</v>
      </c>
    </row>
    <row r="7" spans="1:2" x14ac:dyDescent="0.25">
      <c r="A7" s="80">
        <v>0.15</v>
      </c>
      <c r="B7" s="81" t="str">
        <f>"04"</f>
        <v>04</v>
      </c>
    </row>
    <row r="8" spans="1:2" x14ac:dyDescent="0.25">
      <c r="A8" s="80">
        <v>0.19</v>
      </c>
      <c r="B8" s="81" t="str">
        <f>"05"</f>
        <v>05</v>
      </c>
    </row>
    <row r="9" spans="1:2" x14ac:dyDescent="0.25">
      <c r="A9" s="80">
        <v>0.23</v>
      </c>
      <c r="B9" s="81" t="str">
        <f>"06"</f>
        <v>06</v>
      </c>
    </row>
    <row r="10" spans="1:2" x14ac:dyDescent="0.25">
      <c r="A10" s="80">
        <v>0.27</v>
      </c>
      <c r="B10" s="81" t="str">
        <f>"07"</f>
        <v>07</v>
      </c>
    </row>
    <row r="11" spans="1:2" x14ac:dyDescent="0.25">
      <c r="A11" s="80">
        <v>0.31</v>
      </c>
      <c r="B11" s="81" t="str">
        <f>"08"</f>
        <v>08</v>
      </c>
    </row>
    <row r="12" spans="1:2" x14ac:dyDescent="0.25">
      <c r="A12" s="80">
        <v>0.35</v>
      </c>
      <c r="B12" s="81" t="str">
        <f>"09"</f>
        <v>09</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21" sqref="B21"/>
    </sheetView>
  </sheetViews>
  <sheetFormatPr baseColWidth="10" defaultColWidth="9.140625" defaultRowHeight="15" x14ac:dyDescent="0.25"/>
  <cols>
    <col min="1" max="1" width="32.7109375" bestFit="1" customWidth="1"/>
  </cols>
  <sheetData>
    <row r="1" spans="1:2" x14ac:dyDescent="0.25">
      <c r="A1" t="s">
        <v>120</v>
      </c>
      <c r="B1">
        <v>1</v>
      </c>
    </row>
    <row r="2" spans="1:2" x14ac:dyDescent="0.25">
      <c r="A2" t="s">
        <v>121</v>
      </c>
      <c r="B2">
        <v>2</v>
      </c>
    </row>
    <row r="3" spans="1:2" x14ac:dyDescent="0.25">
      <c r="A3" t="s">
        <v>122</v>
      </c>
      <c r="B3">
        <v>3</v>
      </c>
    </row>
    <row r="4" spans="1:2" x14ac:dyDescent="0.25">
      <c r="A4" t="s">
        <v>123</v>
      </c>
      <c r="B4">
        <v>4</v>
      </c>
    </row>
    <row r="6" spans="1:2" x14ac:dyDescent="0.25">
      <c r="A6" t="s">
        <v>125</v>
      </c>
      <c r="B6">
        <v>1</v>
      </c>
    </row>
    <row r="7" spans="1:2" x14ac:dyDescent="0.25">
      <c r="A7" t="s">
        <v>142</v>
      </c>
      <c r="B7">
        <v>2</v>
      </c>
    </row>
    <row r="11" spans="1:2" x14ac:dyDescent="0.25">
      <c r="A11" t="s">
        <v>127</v>
      </c>
      <c r="B11">
        <v>1</v>
      </c>
    </row>
    <row r="12" spans="1:2" x14ac:dyDescent="0.25">
      <c r="A12" t="s">
        <v>126</v>
      </c>
      <c r="B1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6" sqref="A6"/>
    </sheetView>
  </sheetViews>
  <sheetFormatPr baseColWidth="10" defaultColWidth="9.140625" defaultRowHeight="15" x14ac:dyDescent="0.25"/>
  <cols>
    <col min="1" max="1" width="14.7109375" bestFit="1" customWidth="1"/>
    <col min="2" max="2" width="13.28515625" bestFit="1" customWidth="1"/>
    <col min="3" max="3" width="11.5703125" bestFit="1" customWidth="1"/>
    <col min="4" max="4" width="13.28515625" bestFit="1" customWidth="1"/>
  </cols>
  <sheetData>
    <row r="1" spans="1:4" x14ac:dyDescent="0.25">
      <c r="A1" s="11" t="e">
        <f>+F.1359!#REF!</f>
        <v>#REF!</v>
      </c>
      <c r="B1" s="4"/>
    </row>
    <row r="2" spans="1:4" x14ac:dyDescent="0.25">
      <c r="A2" s="11">
        <f>-(+F.1359!H96)</f>
        <v>0</v>
      </c>
      <c r="B2" s="4"/>
      <c r="C2" s="4"/>
      <c r="D2" s="8"/>
    </row>
    <row r="3" spans="1:4" x14ac:dyDescent="0.25">
      <c r="A3" s="11">
        <f>+F.1359!H78</f>
        <v>0</v>
      </c>
      <c r="B3" s="8"/>
    </row>
    <row r="4" spans="1:4" x14ac:dyDescent="0.25">
      <c r="A4" s="11">
        <f>+F.1359!H85</f>
        <v>0</v>
      </c>
    </row>
    <row r="5" spans="1:4" x14ac:dyDescent="0.25">
      <c r="A5" s="11">
        <f>+F.1359!H87</f>
        <v>0</v>
      </c>
    </row>
    <row r="6" spans="1:4" x14ac:dyDescent="0.25">
      <c r="A6" s="11" t="e">
        <f>SUM(A1:A5)</f>
        <v>#REF!</v>
      </c>
      <c r="B6" s="12" t="e">
        <f>+A6*5%</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topLeftCell="A7" workbookViewId="0">
      <selection activeCell="A7" sqref="A7"/>
    </sheetView>
  </sheetViews>
  <sheetFormatPr baseColWidth="10" defaultColWidth="9.140625" defaultRowHeight="15" outlineLevelRow="1" x14ac:dyDescent="0.25"/>
  <sheetData>
    <row r="1" spans="1:5" hidden="1" outlineLevel="1" x14ac:dyDescent="0.25">
      <c r="A1" t="s">
        <v>75</v>
      </c>
    </row>
    <row r="2" spans="1:5" hidden="1" outlineLevel="1" x14ac:dyDescent="0.25">
      <c r="A2" t="s">
        <v>76</v>
      </c>
    </row>
    <row r="3" spans="1:5" hidden="1" outlineLevel="1" x14ac:dyDescent="0.25">
      <c r="A3" t="s">
        <v>77</v>
      </c>
    </row>
    <row r="4" spans="1:5" hidden="1" outlineLevel="1" x14ac:dyDescent="0.25"/>
    <row r="5" spans="1:5" hidden="1" outlineLevel="1" x14ac:dyDescent="0.25">
      <c r="A5" t="s">
        <v>78</v>
      </c>
      <c r="E5">
        <f>LEN(A5)</f>
        <v>36</v>
      </c>
    </row>
    <row r="6" spans="1:5" hidden="1" outlineLevel="1" x14ac:dyDescent="0.25"/>
    <row r="7" spans="1:5" collapsed="1" x14ac:dyDescent="0.25">
      <c r="A7" s="3" t="str">
        <f>"F1357."&amp;F.1359!J5&amp;"."&amp;F.1359!J6&amp;"00"&amp;".00"&amp;F.1359!J7&amp;".txt "</f>
        <v xml:space="preserve">F1357.0.20240000.0000.txt </v>
      </c>
    </row>
    <row r="8" spans="1:5" hidden="1" outlineLevel="1" x14ac:dyDescent="0.25"/>
    <row r="9" spans="1:5" hidden="1" outlineLevel="1" x14ac:dyDescent="0.25">
      <c r="A9" t="s">
        <v>79</v>
      </c>
    </row>
    <row r="10" spans="1:5" hidden="1" outlineLevel="1" x14ac:dyDescent="0.25"/>
    <row r="11" spans="1:5" hidden="1" outlineLevel="1" x14ac:dyDescent="0.25"/>
    <row r="12" spans="1:5" hidden="1" outlineLevel="1" x14ac:dyDescent="0.25"/>
    <row r="13" spans="1:5" hidden="1" outlineLevel="1" x14ac:dyDescent="0.25"/>
    <row r="14" spans="1:5" hidden="1" outlineLevel="1" x14ac:dyDescent="0.25"/>
    <row r="15" spans="1:5" collapsed="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Sheet1</vt:lpstr>
      <vt:lpstr>TXT</vt:lpstr>
      <vt:lpstr>Instructivo</vt:lpstr>
      <vt:lpstr>F.1359</vt:lpstr>
      <vt:lpstr>F.1359 (Control TXT)</vt:lpstr>
      <vt:lpstr>Alicuotas</vt:lpstr>
      <vt:lpstr>TABLA</vt:lpstr>
      <vt:lpstr>Sheet2</vt:lpstr>
      <vt:lpstr>Nombre del Archivo</vt:lpstr>
      <vt:lpstr>Pendientes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FACPCE</dc:creator>
  <cp:lastModifiedBy>Maria Mercedes Michetti</cp:lastModifiedBy>
  <cp:lastPrinted>2024-04-04T13:46:17Z</cp:lastPrinted>
  <dcterms:created xsi:type="dcterms:W3CDTF">2014-07-28T15:29:47Z</dcterms:created>
  <dcterms:modified xsi:type="dcterms:W3CDTF">2025-04-24T13:08:17Z</dcterms:modified>
</cp:coreProperties>
</file>