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9.xml" ContentType="application/vnd.openxmlformats-officedocument.spreadsheetml.comments+xml"/>
  <Override PartName="/xl/drawings/drawing14.xml" ContentType="application/vnd.openxmlformats-officedocument.drawing+xml"/>
  <Override PartName="/xl/comments10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omments11.xml" ContentType="application/vnd.openxmlformats-officedocument.spreadsheetml.comments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tables/table1.xml" ContentType="application/vnd.openxmlformats-officedocument.spreadsheetml.table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conomicasuba-my.sharepoint.com/personal/70at22963260_campus_economicas_uba_ar/Documents/Documentos/Consejo/Planilla IG PH/2024/"/>
    </mc:Choice>
  </mc:AlternateContent>
  <workbookProtection workbookPassword="CF2F" lockStructure="1"/>
  <bookViews>
    <workbookView xWindow="0" yWindow="0" windowWidth="19170" windowHeight="3420" tabRatio="775"/>
  </bookViews>
  <sheets>
    <sheet name="Instrucciones" sheetId="16" r:id="rId1"/>
    <sheet name="1° CAT" sheetId="2" r:id="rId2"/>
    <sheet name="Amortización Mejoras FA" sheetId="23" r:id="rId3"/>
    <sheet name="Amortización Mejoras FE" sheetId="24" r:id="rId4"/>
    <sheet name="Amortización Inmuebles FA" sheetId="3" r:id="rId5"/>
    <sheet name="Amortización Inmuebles FE" sheetId="19" r:id="rId6"/>
    <sheet name="2° CAT FA" sheetId="10" r:id="rId7"/>
    <sheet name="2° CAT FE" sheetId="22" r:id="rId8"/>
    <sheet name="3° CAT (Unipersonal)" sheetId="9" r:id="rId9"/>
    <sheet name=" Amortización Otros Bienes" sheetId="4" r:id="rId10"/>
    <sheet name="4° CAT" sheetId="15" r:id="rId11"/>
    <sheet name="F.1359" sheetId="21" r:id="rId12"/>
    <sheet name="Determinación IIGG" sheetId="12" r:id="rId13"/>
    <sheet name="Patrimonio - BBPP" sheetId="14" r:id="rId14"/>
    <sheet name="Determinación BBPP" sheetId="20" r:id="rId15"/>
    <sheet name="Justificación Patrimonial" sheetId="13" r:id="rId16"/>
    <sheet name="AxI Unipersonal" sheetId="6" r:id="rId17"/>
    <sheet name="AxI IPC" sheetId="5" r:id="rId18"/>
    <sheet name="AxI Estatico" sheetId="8" r:id="rId19"/>
    <sheet name="AxI Dinámico" sheetId="7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a" localSheetId="9">#REF!</definedName>
    <definedName name="\a" localSheetId="8">#REF!</definedName>
    <definedName name="\a" localSheetId="10">#REF!</definedName>
    <definedName name="\a" localSheetId="5">#REF!</definedName>
    <definedName name="\a" localSheetId="14">#REF!</definedName>
    <definedName name="\a" localSheetId="11">#REF!</definedName>
    <definedName name="\a">#REF!</definedName>
    <definedName name="\b" localSheetId="9">#REF!</definedName>
    <definedName name="\b" localSheetId="8">#REF!</definedName>
    <definedName name="\b" localSheetId="10">#REF!</definedName>
    <definedName name="\b" localSheetId="5">#REF!</definedName>
    <definedName name="\b" localSheetId="14">#REF!</definedName>
    <definedName name="\b" localSheetId="11">#REF!</definedName>
    <definedName name="\b">#REF!</definedName>
    <definedName name="\c" localSheetId="9">#REF!</definedName>
    <definedName name="\c" localSheetId="8">#REF!</definedName>
    <definedName name="\c" localSheetId="10">#REF!</definedName>
    <definedName name="\c" localSheetId="5">#REF!</definedName>
    <definedName name="\c" localSheetId="14">#REF!</definedName>
    <definedName name="\c" localSheetId="11">#REF!</definedName>
    <definedName name="\c">#REF!</definedName>
    <definedName name="\d" localSheetId="9">#REF!</definedName>
    <definedName name="\d" localSheetId="8">#REF!</definedName>
    <definedName name="\d" localSheetId="10">#REF!</definedName>
    <definedName name="\d" localSheetId="5">#REF!</definedName>
    <definedName name="\d" localSheetId="14">#REF!</definedName>
    <definedName name="\d">#REF!</definedName>
    <definedName name="\e" localSheetId="9">#REF!</definedName>
    <definedName name="\e" localSheetId="8">#REF!</definedName>
    <definedName name="\e" localSheetId="10">#REF!</definedName>
    <definedName name="\e" localSheetId="5">#REF!</definedName>
    <definedName name="\e" localSheetId="14">#REF!</definedName>
    <definedName name="\e">#REF!</definedName>
    <definedName name="\f" localSheetId="9">#REF!</definedName>
    <definedName name="\f" localSheetId="8">#REF!</definedName>
    <definedName name="\f" localSheetId="10">#REF!</definedName>
    <definedName name="\f" localSheetId="5">#REF!</definedName>
    <definedName name="\f" localSheetId="14">#REF!</definedName>
    <definedName name="\f">#REF!</definedName>
    <definedName name="\g" localSheetId="9">#REF!</definedName>
    <definedName name="\g" localSheetId="8">#REF!</definedName>
    <definedName name="\g" localSheetId="10">#REF!</definedName>
    <definedName name="\g" localSheetId="5">#REF!</definedName>
    <definedName name="\g" localSheetId="14">#REF!</definedName>
    <definedName name="\g">#REF!</definedName>
    <definedName name="\h" localSheetId="9">#REF!</definedName>
    <definedName name="\h" localSheetId="8">#REF!</definedName>
    <definedName name="\h" localSheetId="10">#REF!</definedName>
    <definedName name="\h" localSheetId="5">#REF!</definedName>
    <definedName name="\h" localSheetId="14">#REF!</definedName>
    <definedName name="\h">#REF!</definedName>
    <definedName name="\i" localSheetId="9">#REF!</definedName>
    <definedName name="\i" localSheetId="8">#REF!</definedName>
    <definedName name="\i" localSheetId="10">#REF!</definedName>
    <definedName name="\i" localSheetId="5">#REF!</definedName>
    <definedName name="\i" localSheetId="14">#REF!</definedName>
    <definedName name="\i">#REF!</definedName>
    <definedName name="\j" localSheetId="9">#REF!</definedName>
    <definedName name="\j" localSheetId="8">#REF!</definedName>
    <definedName name="\j" localSheetId="10">#REF!</definedName>
    <definedName name="\j" localSheetId="5">#REF!</definedName>
    <definedName name="\j" localSheetId="14">#REF!</definedName>
    <definedName name="\j">#REF!</definedName>
    <definedName name="\k" localSheetId="9">#REF!</definedName>
    <definedName name="\k" localSheetId="8">#REF!</definedName>
    <definedName name="\k" localSheetId="10">#REF!</definedName>
    <definedName name="\k" localSheetId="5">#REF!</definedName>
    <definedName name="\k" localSheetId="14">#REF!</definedName>
    <definedName name="\k">#REF!</definedName>
    <definedName name="\l" localSheetId="9">#REF!</definedName>
    <definedName name="\l" localSheetId="8">#REF!</definedName>
    <definedName name="\l" localSheetId="10">#REF!</definedName>
    <definedName name="\l" localSheetId="5">#REF!</definedName>
    <definedName name="\l" localSheetId="14">#REF!</definedName>
    <definedName name="\l">#REF!</definedName>
    <definedName name="\m" localSheetId="9">#REF!</definedName>
    <definedName name="\m" localSheetId="8">#REF!</definedName>
    <definedName name="\m" localSheetId="10">#REF!</definedName>
    <definedName name="\m" localSheetId="5">#REF!</definedName>
    <definedName name="\m" localSheetId="14">#REF!</definedName>
    <definedName name="\m">#REF!</definedName>
    <definedName name="\n" localSheetId="9">#REF!</definedName>
    <definedName name="\n" localSheetId="8">#REF!</definedName>
    <definedName name="\n" localSheetId="10">#REF!</definedName>
    <definedName name="\n" localSheetId="5">#REF!</definedName>
    <definedName name="\n" localSheetId="14">#REF!</definedName>
    <definedName name="\n">#REF!</definedName>
    <definedName name="\o" localSheetId="9">#REF!</definedName>
    <definedName name="\o" localSheetId="8">#REF!</definedName>
    <definedName name="\o" localSheetId="10">#REF!</definedName>
    <definedName name="\o" localSheetId="5">#REF!</definedName>
    <definedName name="\o" localSheetId="14">#REF!</definedName>
    <definedName name="\o">#REF!</definedName>
    <definedName name="\p" localSheetId="9">#REF!</definedName>
    <definedName name="\p" localSheetId="8">#REF!</definedName>
    <definedName name="\p" localSheetId="10">#REF!</definedName>
    <definedName name="\p" localSheetId="5">#REF!</definedName>
    <definedName name="\p" localSheetId="14">#REF!</definedName>
    <definedName name="\p">#REF!</definedName>
    <definedName name="\q" localSheetId="9">#REF!</definedName>
    <definedName name="\q" localSheetId="8">#REF!</definedName>
    <definedName name="\q" localSheetId="10">#REF!</definedName>
    <definedName name="\q" localSheetId="5">#REF!</definedName>
    <definedName name="\q" localSheetId="14">#REF!</definedName>
    <definedName name="\q">#REF!</definedName>
    <definedName name="_20_15260735_1" localSheetId="9">#REF!</definedName>
    <definedName name="_20_15260735_1" localSheetId="8">#REF!</definedName>
    <definedName name="_20_15260735_1" localSheetId="10">#REF!</definedName>
    <definedName name="_20_15260735_1" localSheetId="5">#REF!</definedName>
    <definedName name="_20_15260735_1" localSheetId="14">#REF!</definedName>
    <definedName name="_20_15260735_1">#REF!</definedName>
    <definedName name="_a" localSheetId="9">[1]RT6!#REF!</definedName>
    <definedName name="_a" localSheetId="8">[1]RT6!#REF!</definedName>
    <definedName name="_a" localSheetId="10">[1]RT6!#REF!</definedName>
    <definedName name="_a" localSheetId="5">[1]RT6!#REF!</definedName>
    <definedName name="_a" localSheetId="14">[1]RT6!#REF!</definedName>
    <definedName name="_a">[1]RT6!#REF!</definedName>
    <definedName name="_b" localSheetId="9">[1]RT6!#REF!</definedName>
    <definedName name="_b" localSheetId="8">[1]RT6!#REF!</definedName>
    <definedName name="_b" localSheetId="10">[1]RT6!#REF!</definedName>
    <definedName name="_b" localSheetId="5">[1]RT6!#REF!</definedName>
    <definedName name="_b" localSheetId="14">[1]RT6!#REF!</definedName>
    <definedName name="_b">[1]RT6!#REF!</definedName>
    <definedName name="_c" localSheetId="9">[1]RT6!#REF!</definedName>
    <definedName name="_c" localSheetId="8">[1]RT6!#REF!</definedName>
    <definedName name="_c" localSheetId="10">[1]RT6!#REF!</definedName>
    <definedName name="_c" localSheetId="5">[1]RT6!#REF!</definedName>
    <definedName name="_c" localSheetId="14">[1]RT6!#REF!</definedName>
    <definedName name="_c">[1]RT6!#REF!</definedName>
    <definedName name="_d" localSheetId="9">[1]RT6!#REF!</definedName>
    <definedName name="_d" localSheetId="8">[1]RT6!#REF!</definedName>
    <definedName name="_d" localSheetId="10">[1]RT6!#REF!</definedName>
    <definedName name="_d" localSheetId="5">[1]RT6!#REF!</definedName>
    <definedName name="_d" localSheetId="14">[1]RT6!#REF!</definedName>
    <definedName name="_d">[1]RT6!#REF!</definedName>
    <definedName name="_e" localSheetId="9">[1]RT6!#REF!</definedName>
    <definedName name="_e" localSheetId="8">[1]RT6!#REF!</definedName>
    <definedName name="_e" localSheetId="10">[1]RT6!#REF!</definedName>
    <definedName name="_e" localSheetId="5">[1]RT6!#REF!</definedName>
    <definedName name="_e" localSheetId="14">[1]RT6!#REF!</definedName>
    <definedName name="_e">[1]RT6!#REF!</definedName>
    <definedName name="_f" localSheetId="9">[1]RT6!#REF!</definedName>
    <definedName name="_f" localSheetId="8">[1]RT6!#REF!</definedName>
    <definedName name="_f" localSheetId="10">[1]RT6!#REF!</definedName>
    <definedName name="_f" localSheetId="5">[1]RT6!#REF!</definedName>
    <definedName name="_f" localSheetId="14">[1]RT6!#REF!</definedName>
    <definedName name="_f">[1]RT6!#REF!</definedName>
    <definedName name="_Fill" localSheetId="9" hidden="1">#REF!</definedName>
    <definedName name="_Fill" localSheetId="8" hidden="1">#REF!</definedName>
    <definedName name="_Fill" localSheetId="10" hidden="1">#REF!</definedName>
    <definedName name="_Fill" localSheetId="5" hidden="1">#REF!</definedName>
    <definedName name="_Fill" localSheetId="14" hidden="1">#REF!</definedName>
    <definedName name="_Fill" localSheetId="11" hidden="1">#REF!</definedName>
    <definedName name="_Fill" hidden="1">#REF!</definedName>
    <definedName name="_g" localSheetId="9">[1]RT6!#REF!</definedName>
    <definedName name="_g" localSheetId="8">[1]RT6!#REF!</definedName>
    <definedName name="_g" localSheetId="10">[1]RT6!#REF!</definedName>
    <definedName name="_g" localSheetId="5">[1]RT6!#REF!</definedName>
    <definedName name="_g" localSheetId="14">[1]RT6!#REF!</definedName>
    <definedName name="_g">[1]RT6!#REF!</definedName>
    <definedName name="_h" localSheetId="9">[1]RT6!#REF!</definedName>
    <definedName name="_h" localSheetId="8">[1]RT6!#REF!</definedName>
    <definedName name="_h" localSheetId="10">[1]RT6!#REF!</definedName>
    <definedName name="_h" localSheetId="5">[1]RT6!#REF!</definedName>
    <definedName name="_h" localSheetId="14">[1]RT6!#REF!</definedName>
    <definedName name="_h">[1]RT6!#REF!</definedName>
    <definedName name="_i" localSheetId="9">[1]RT6!#REF!</definedName>
    <definedName name="_i" localSheetId="8">[1]RT6!#REF!</definedName>
    <definedName name="_i" localSheetId="10">[1]RT6!#REF!</definedName>
    <definedName name="_i" localSheetId="5">[1]RT6!#REF!</definedName>
    <definedName name="_i" localSheetId="14">[1]RT6!#REF!</definedName>
    <definedName name="_i">[1]RT6!#REF!</definedName>
    <definedName name="_j" localSheetId="9">[1]RT6!#REF!</definedName>
    <definedName name="_j" localSheetId="8">[1]RT6!#REF!</definedName>
    <definedName name="_j" localSheetId="10">[1]RT6!#REF!</definedName>
    <definedName name="_j" localSheetId="5">[1]RT6!#REF!</definedName>
    <definedName name="_j" localSheetId="14">[1]RT6!#REF!</definedName>
    <definedName name="_j">[1]RT6!#REF!</definedName>
    <definedName name="_k" localSheetId="9">[1]RT6!#REF!</definedName>
    <definedName name="_k" localSheetId="8">[1]RT6!#REF!</definedName>
    <definedName name="_k" localSheetId="10">[1]RT6!#REF!</definedName>
    <definedName name="_k" localSheetId="5">[1]RT6!#REF!</definedName>
    <definedName name="_k" localSheetId="14">[1]RT6!#REF!</definedName>
    <definedName name="_k">[1]RT6!#REF!</definedName>
    <definedName name="_Key1" localSheetId="9" hidden="1">[2]gastos!#REF!</definedName>
    <definedName name="_Key1" localSheetId="8" hidden="1">[2]gastos!#REF!</definedName>
    <definedName name="_Key1" localSheetId="10" hidden="1">[2]gastos!#REF!</definedName>
    <definedName name="_Key1" localSheetId="5" hidden="1">[2]gastos!#REF!</definedName>
    <definedName name="_Key1" localSheetId="14" hidden="1">[2]gastos!#REF!</definedName>
    <definedName name="_Key1" hidden="1">[2]gastos!#REF!</definedName>
    <definedName name="_l" localSheetId="9">[1]RT6!#REF!</definedName>
    <definedName name="_l" localSheetId="8">[1]RT6!#REF!</definedName>
    <definedName name="_l" localSheetId="10">[1]RT6!#REF!</definedName>
    <definedName name="_l" localSheetId="5">[1]RT6!#REF!</definedName>
    <definedName name="_l" localSheetId="14">[1]RT6!#REF!</definedName>
    <definedName name="_l">[1]RT6!#REF!</definedName>
    <definedName name="_m" localSheetId="9">[1]RT6!#REF!</definedName>
    <definedName name="_m" localSheetId="8">[1]RT6!#REF!</definedName>
    <definedName name="_m" localSheetId="10">[1]RT6!#REF!</definedName>
    <definedName name="_m" localSheetId="5">[1]RT6!#REF!</definedName>
    <definedName name="_m" localSheetId="14">[1]RT6!#REF!</definedName>
    <definedName name="_m">[1]RT6!#REF!</definedName>
    <definedName name="_n" localSheetId="9">[1]RT6!#REF!</definedName>
    <definedName name="_n" localSheetId="8">[1]RT6!#REF!</definedName>
    <definedName name="_n" localSheetId="10">[1]RT6!#REF!</definedName>
    <definedName name="_n" localSheetId="5">[1]RT6!#REF!</definedName>
    <definedName name="_n" localSheetId="14">[1]RT6!#REF!</definedName>
    <definedName name="_n">[1]RT6!#REF!</definedName>
    <definedName name="_o" localSheetId="9">[1]RT6!#REF!</definedName>
    <definedName name="_o" localSheetId="8">[1]RT6!#REF!</definedName>
    <definedName name="_o" localSheetId="10">[1]RT6!#REF!</definedName>
    <definedName name="_o" localSheetId="5">[1]RT6!#REF!</definedName>
    <definedName name="_o" localSheetId="14">[1]RT6!#REF!</definedName>
    <definedName name="_o">[1]RT6!#REF!</definedName>
    <definedName name="_Order1" hidden="1">255</definedName>
    <definedName name="_p" localSheetId="9">[1]RT6!#REF!</definedName>
    <definedName name="_p" localSheetId="8">[1]RT6!#REF!</definedName>
    <definedName name="_p" localSheetId="10">[1]RT6!#REF!</definedName>
    <definedName name="_p" localSheetId="5">[1]RT6!#REF!</definedName>
    <definedName name="_p" localSheetId="14">[1]RT6!#REF!</definedName>
    <definedName name="_p">[1]RT6!#REF!</definedName>
    <definedName name="_q" localSheetId="9">[1]RT6!#REF!</definedName>
    <definedName name="_q" localSheetId="8">[1]RT6!#REF!</definedName>
    <definedName name="_q" localSheetId="10">[1]RT6!#REF!</definedName>
    <definedName name="_q" localSheetId="5">[1]RT6!#REF!</definedName>
    <definedName name="_q" localSheetId="14">[1]RT6!#REF!</definedName>
    <definedName name="_q">[1]RT6!#REF!</definedName>
    <definedName name="_Sort" localSheetId="9" hidden="1">[2]gastos!#REF!</definedName>
    <definedName name="_Sort" localSheetId="8" hidden="1">[2]gastos!#REF!</definedName>
    <definedName name="_Sort" localSheetId="10" hidden="1">[2]gastos!#REF!</definedName>
    <definedName name="_Sort" localSheetId="5" hidden="1">[2]gastos!#REF!</definedName>
    <definedName name="_Sort" localSheetId="14" hidden="1">[2]gastos!#REF!</definedName>
    <definedName name="_Sort" hidden="1">[2]gastos!#REF!</definedName>
    <definedName name="A">'[3]Caja y Bancos'!$A$1:$G$57,'[3]Caja y Bancos'!$I$1:$O$57,'[3]Caja y Bancos'!$Q$1:$W$57,'[3]Caja y Bancos'!$Y$1:$AE$57</definedName>
    <definedName name="A1O" localSheetId="9">#REF!</definedName>
    <definedName name="A1O" localSheetId="8">#REF!</definedName>
    <definedName name="A1O" localSheetId="10">#REF!</definedName>
    <definedName name="A1O" localSheetId="5">#REF!</definedName>
    <definedName name="A1O" localSheetId="14">#REF!</definedName>
    <definedName name="A1O" localSheetId="11">#REF!</definedName>
    <definedName name="A1O">#REF!</definedName>
    <definedName name="A2O" localSheetId="9">#REF!</definedName>
    <definedName name="A2O" localSheetId="8">#REF!</definedName>
    <definedName name="A2O" localSheetId="10">#REF!</definedName>
    <definedName name="A2O" localSheetId="5">#REF!</definedName>
    <definedName name="A2O" localSheetId="14">#REF!</definedName>
    <definedName name="A2O" localSheetId="11">#REF!</definedName>
    <definedName name="A2O">#REF!</definedName>
    <definedName name="A3O" localSheetId="9">#REF!</definedName>
    <definedName name="A3O" localSheetId="8">#REF!</definedName>
    <definedName name="A3O" localSheetId="10">#REF!</definedName>
    <definedName name="A3O" localSheetId="5">#REF!</definedName>
    <definedName name="A3O" localSheetId="14">#REF!</definedName>
    <definedName name="A3O" localSheetId="11">#REF!</definedName>
    <definedName name="A3O">#REF!</definedName>
    <definedName name="AA">'[3]Cuentas por pagar'!$A$1:$G$57,'[3]Cuentas por pagar'!$I$1:$O$57</definedName>
    <definedName name="anexodefinitivo">'[4]#¡REF'!$C$673</definedName>
    <definedName name="AO">'[3]Caja y Bancos'!$A$1:$G$57,'[3]Caja y Bancos'!$I$1:$O$57,'[3]Caja y Bancos'!$Q$1:$W$57,'[3]Caja y Bancos'!$Y$1:$AE$57</definedName>
    <definedName name="AREA" localSheetId="9">#REF!</definedName>
    <definedName name="AREA" localSheetId="8">#REF!</definedName>
    <definedName name="AREA" localSheetId="10">#REF!</definedName>
    <definedName name="AREA" localSheetId="5">#REF!</definedName>
    <definedName name="AREA" localSheetId="14">#REF!</definedName>
    <definedName name="AREA" localSheetId="11">#REF!</definedName>
    <definedName name="AREA">#REF!</definedName>
    <definedName name="_xlnm.Print_Area" localSheetId="9">' Amortización Otros Bienes'!$A$8:$Q$14</definedName>
    <definedName name="_xlnm.Print_Area" localSheetId="4">'Amortización Inmuebles FA'!$A$9:$X$27</definedName>
    <definedName name="_xlnm.Print_Area" localSheetId="5">'Amortización Inmuebles FE'!$A$9:$R$27</definedName>
    <definedName name="_xlnm.Print_Area" localSheetId="2">'Amortización Mejoras FA'!$A$9:$W$27</definedName>
    <definedName name="_xlnm.Print_Area" localSheetId="3">'Amortización Mejoras FE'!$A$9:$W$27</definedName>
    <definedName name="_xlnm.Print_Area" localSheetId="19">'AxI Dinámico'!$A$7:$P$29</definedName>
    <definedName name="_xlnm.Print_Area" localSheetId="18">'AxI Estatico'!$A$7:$F$45</definedName>
    <definedName name="_xlnm.Print_Area" localSheetId="17">'AxI IPC'!$A$7:$H$27</definedName>
    <definedName name="_xlnm.Print_Area" localSheetId="16">'AxI Unipersonal'!$A$7:$G$62</definedName>
    <definedName name="B" localSheetId="9">#REF!,#REF!</definedName>
    <definedName name="B" localSheetId="8">#REF!,#REF!</definedName>
    <definedName name="B" localSheetId="10">#REF!,#REF!</definedName>
    <definedName name="B" localSheetId="5">#REF!,#REF!</definedName>
    <definedName name="B" localSheetId="14">#REF!,#REF!</definedName>
    <definedName name="B" localSheetId="11">#REF!,#REF!</definedName>
    <definedName name="B">#REF!,#REF!</definedName>
    <definedName name="B1O" localSheetId="9">#REF!</definedName>
    <definedName name="B1O" localSheetId="8">#REF!</definedName>
    <definedName name="B1O" localSheetId="10">#REF!</definedName>
    <definedName name="B1O" localSheetId="5">#REF!</definedName>
    <definedName name="B1O" localSheetId="14">#REF!</definedName>
    <definedName name="B1O" localSheetId="11">#REF!</definedName>
    <definedName name="B1O">#REF!</definedName>
    <definedName name="BB" localSheetId="9">#REF!</definedName>
    <definedName name="BB" localSheetId="8">#REF!</definedName>
    <definedName name="BB" localSheetId="10">#REF!</definedName>
    <definedName name="BB" localSheetId="5">#REF!</definedName>
    <definedName name="BB" localSheetId="14">#REF!</definedName>
    <definedName name="BB" localSheetId="11">#REF!</definedName>
    <definedName name="BB">#REF!</definedName>
    <definedName name="BB1O" localSheetId="9">#REF!</definedName>
    <definedName name="BB1O" localSheetId="8">#REF!</definedName>
    <definedName name="BB1O" localSheetId="10">#REF!</definedName>
    <definedName name="BB1O" localSheetId="5">#REF!</definedName>
    <definedName name="BB1O" localSheetId="14">#REF!</definedName>
    <definedName name="BB1O" localSheetId="11">#REF!</definedName>
    <definedName name="BB1O">#REF!</definedName>
    <definedName name="BB2O" localSheetId="9">#REF!</definedName>
    <definedName name="BB2O" localSheetId="8">#REF!</definedName>
    <definedName name="BB2O" localSheetId="10">#REF!</definedName>
    <definedName name="BB2O" localSheetId="5">#REF!</definedName>
    <definedName name="BB2O" localSheetId="14">#REF!</definedName>
    <definedName name="BB2O">#REF!</definedName>
    <definedName name="BBO" localSheetId="9">#REF!,#REF!</definedName>
    <definedName name="BBO" localSheetId="8">#REF!,#REF!</definedName>
    <definedName name="BBO" localSheetId="10">#REF!,#REF!</definedName>
    <definedName name="BBO" localSheetId="5">#REF!,#REF!</definedName>
    <definedName name="BBO" localSheetId="14">#REF!,#REF!</definedName>
    <definedName name="BBO" localSheetId="11">#REF!,#REF!</definedName>
    <definedName name="BBO">#REF!,#REF!</definedName>
    <definedName name="BO" localSheetId="9">#REF!</definedName>
    <definedName name="BO" localSheetId="8">#REF!</definedName>
    <definedName name="BO" localSheetId="10">#REF!</definedName>
    <definedName name="BO" localSheetId="5">#REF!</definedName>
    <definedName name="BO" localSheetId="14">#REF!</definedName>
    <definedName name="BO" localSheetId="11">#REF!</definedName>
    <definedName name="BO">#REF!</definedName>
    <definedName name="C.">'[3]Créd. x vtas'!$A$1:$G$57,'[3]Créd. x vtas'!$Y$1:$AE$57</definedName>
    <definedName name="c1." localSheetId="9">#REF!</definedName>
    <definedName name="c1." localSheetId="8">#REF!</definedName>
    <definedName name="c1." localSheetId="10">#REF!</definedName>
    <definedName name="c1." localSheetId="5">#REF!</definedName>
    <definedName name="c1." localSheetId="14">#REF!</definedName>
    <definedName name="c1." localSheetId="11">#REF!</definedName>
    <definedName name="c1.">#REF!</definedName>
    <definedName name="c2." localSheetId="9">#REF!</definedName>
    <definedName name="c2." localSheetId="8">#REF!</definedName>
    <definedName name="c2." localSheetId="10">#REF!</definedName>
    <definedName name="c2." localSheetId="5">#REF!</definedName>
    <definedName name="c2." localSheetId="14">#REF!</definedName>
    <definedName name="c2." localSheetId="11">#REF!</definedName>
    <definedName name="c2.">#REF!</definedName>
    <definedName name="C3." localSheetId="9">#REF!</definedName>
    <definedName name="C3." localSheetId="8">#REF!</definedName>
    <definedName name="C3." localSheetId="10">#REF!</definedName>
    <definedName name="C3." localSheetId="5">#REF!</definedName>
    <definedName name="C3." localSheetId="14">#REF!</definedName>
    <definedName name="C3." localSheetId="11">#REF!</definedName>
    <definedName name="C3.">#REF!</definedName>
    <definedName name="carta" localSheetId="9">#REF!</definedName>
    <definedName name="carta" localSheetId="8">#REF!</definedName>
    <definedName name="carta" localSheetId="10">#REF!</definedName>
    <definedName name="carta" localSheetId="5">#REF!</definedName>
    <definedName name="carta" localSheetId="14">#REF!</definedName>
    <definedName name="carta">#REF!</definedName>
    <definedName name="CC">'[3]Remun. y Cs. soc.'!$A$1:$G$57,'[3]Remun. y Cs. soc.'!$I$1:$O$57,'[3]Remun. y Cs. soc.'!$Q$1:$W$57,'[3]Remun. y Cs. soc.'!$Y$1:$AE$57</definedName>
    <definedName name="CC1O" localSheetId="9">#REF!</definedName>
    <definedName name="CC1O" localSheetId="8">#REF!</definedName>
    <definedName name="CC1O" localSheetId="10">#REF!</definedName>
    <definedName name="CC1O" localSheetId="5">#REF!</definedName>
    <definedName name="CC1O" localSheetId="14">#REF!</definedName>
    <definedName name="CC1O" localSheetId="11">#REF!</definedName>
    <definedName name="CC1O">#REF!</definedName>
    <definedName name="CC2O" localSheetId="9">#REF!</definedName>
    <definedName name="CC2O" localSheetId="8">#REF!</definedName>
    <definedName name="CC2O" localSheetId="10">#REF!</definedName>
    <definedName name="CC2O" localSheetId="5">#REF!</definedName>
    <definedName name="CC2O" localSheetId="14">#REF!</definedName>
    <definedName name="CC2O" localSheetId="11">#REF!</definedName>
    <definedName name="CC2O">#REF!</definedName>
    <definedName name="CC3O" localSheetId="9">#REF!</definedName>
    <definedName name="CC3O" localSheetId="8">#REF!</definedName>
    <definedName name="CC3O" localSheetId="10">#REF!</definedName>
    <definedName name="CC3O" localSheetId="5">#REF!</definedName>
    <definedName name="CC3O" localSheetId="14">#REF!</definedName>
    <definedName name="CC3O" localSheetId="11">#REF!</definedName>
    <definedName name="CC3O">#REF!</definedName>
    <definedName name="CCO" localSheetId="9">#REF!</definedName>
    <definedName name="CCO" localSheetId="8">#REF!</definedName>
    <definedName name="CCO" localSheetId="10">#REF!</definedName>
    <definedName name="CCO" localSheetId="5">#REF!</definedName>
    <definedName name="CCO" localSheetId="14">#REF!</definedName>
    <definedName name="CCO">#REF!</definedName>
    <definedName name="cf">'[4]IVA -PT5'!$A$53:$N$99,'[4]IVA -PT5'!$A$161:$N$217</definedName>
    <definedName name="CGO" localSheetId="9">#REF!</definedName>
    <definedName name="CGO" localSheetId="8">#REF!</definedName>
    <definedName name="CGO" localSheetId="10">#REF!</definedName>
    <definedName name="CGO" localSheetId="5">#REF!</definedName>
    <definedName name="CGO" localSheetId="14">#REF!</definedName>
    <definedName name="CGO" localSheetId="11">#REF!</definedName>
    <definedName name="CGO">#REF!</definedName>
    <definedName name="CO" localSheetId="9">#REF!</definedName>
    <definedName name="CO" localSheetId="8">#REF!</definedName>
    <definedName name="CO" localSheetId="10">#REF!</definedName>
    <definedName name="CO" localSheetId="5">#REF!</definedName>
    <definedName name="CO" localSheetId="14">#REF!</definedName>
    <definedName name="CO" localSheetId="11">#REF!</definedName>
    <definedName name="CO">#REF!</definedName>
    <definedName name="COMPUTACION">'[4]#¡REF'!$C$264</definedName>
    <definedName name="cuadro" localSheetId="9">[5]RT6!#REF!</definedName>
    <definedName name="cuadro" localSheetId="8">[5]RT6!#REF!</definedName>
    <definedName name="cuadro" localSheetId="10">[5]RT6!#REF!</definedName>
    <definedName name="cuadro" localSheetId="5">[5]RT6!#REF!</definedName>
    <definedName name="cuadro" localSheetId="14">[5]RT6!#REF!</definedName>
    <definedName name="cuadro" localSheetId="11">[5]RT6!#REF!</definedName>
    <definedName name="cuadro">[5]RT6!#REF!</definedName>
    <definedName name="D">'[3]Otros Créditos'!$A$1:$G$57,'[3]Otros Créditos'!$I$1:$O$57,'[3]Otros Créditos'!$Q$1:$W$57,'[3]Otros Créditos'!$Y$1:$AE$57,'[3]Otros Créditos'!$AG$1:$AM$57</definedName>
    <definedName name="D1O" localSheetId="9">#REF!</definedName>
    <definedName name="D1O" localSheetId="8">#REF!</definedName>
    <definedName name="D1O" localSheetId="10">#REF!</definedName>
    <definedName name="D1O" localSheetId="5">#REF!</definedName>
    <definedName name="D1O" localSheetId="14">#REF!</definedName>
    <definedName name="D1O" localSheetId="11">#REF!</definedName>
    <definedName name="D1O">#REF!</definedName>
    <definedName name="D2O" localSheetId="9">#REF!</definedName>
    <definedName name="D2O" localSheetId="8">#REF!</definedName>
    <definedName name="D2O" localSheetId="10">#REF!</definedName>
    <definedName name="D2O" localSheetId="5">#REF!</definedName>
    <definedName name="D2O" localSheetId="14">#REF!</definedName>
    <definedName name="D2O" localSheetId="11">#REF!</definedName>
    <definedName name="D2O">#REF!</definedName>
    <definedName name="D3O" localSheetId="9">#REF!</definedName>
    <definedName name="D3O" localSheetId="8">#REF!</definedName>
    <definedName name="D3O" localSheetId="10">#REF!</definedName>
    <definedName name="D3O" localSheetId="5">#REF!</definedName>
    <definedName name="D3O" localSheetId="14">#REF!</definedName>
    <definedName name="D3O" localSheetId="11">#REF!</definedName>
    <definedName name="D3O">#REF!</definedName>
    <definedName name="D8O" localSheetId="9">#REF!</definedName>
    <definedName name="D8O" localSheetId="8">#REF!</definedName>
    <definedName name="D8O" localSheetId="10">#REF!</definedName>
    <definedName name="D8O" localSheetId="5">#REF!</definedName>
    <definedName name="D8O" localSheetId="14">#REF!</definedName>
    <definedName name="D8O">#REF!</definedName>
    <definedName name="DD1O" localSheetId="9">#REF!</definedName>
    <definedName name="DD1O" localSheetId="8">#REF!</definedName>
    <definedName name="DD1O" localSheetId="10">#REF!</definedName>
    <definedName name="DD1O" localSheetId="5">#REF!</definedName>
    <definedName name="DD1O" localSheetId="14">#REF!</definedName>
    <definedName name="DD1O">#REF!</definedName>
    <definedName name="DD2O" localSheetId="9">#REF!</definedName>
    <definedName name="DD2O" localSheetId="8">#REF!</definedName>
    <definedName name="DD2O" localSheetId="10">#REF!</definedName>
    <definedName name="DD2O" localSheetId="5">#REF!</definedName>
    <definedName name="DD2O" localSheetId="14">#REF!</definedName>
    <definedName name="DD2O">#REF!</definedName>
    <definedName name="DD3O" localSheetId="9">#REF!</definedName>
    <definedName name="DD3O" localSheetId="8">#REF!</definedName>
    <definedName name="DD3O" localSheetId="10">#REF!</definedName>
    <definedName name="DD3O" localSheetId="5">#REF!</definedName>
    <definedName name="DD3O" localSheetId="14">#REF!</definedName>
    <definedName name="DD3O">#REF!</definedName>
    <definedName name="DD4O" localSheetId="9">'[3]Cargas fiscales'!#REF!</definedName>
    <definedName name="DD4O" localSheetId="8">'[3]Cargas fiscales'!#REF!</definedName>
    <definedName name="DD4O" localSheetId="10">'[3]Cargas fiscales'!#REF!</definedName>
    <definedName name="DD4O" localSheetId="5">'[3]Cargas fiscales'!#REF!</definedName>
    <definedName name="DD4O" localSheetId="14">'[3]Cargas fiscales'!#REF!</definedName>
    <definedName name="DD4O">'[3]Cargas fiscales'!#REF!</definedName>
    <definedName name="DDO" localSheetId="9">'[3]Cargas fiscales'!$A$1:$G$57,'[3]Cargas fiscales'!$I$1:$O$57,'[3]Cargas fiscales'!$Q$1:$W$57,'[3]Cargas fiscales'!$Y$1:$AE$57,'[3]Cargas fiscales'!#REF!</definedName>
    <definedName name="DDO" localSheetId="8">'[3]Cargas fiscales'!$A$1:$G$57,'[3]Cargas fiscales'!$I$1:$O$57,'[3]Cargas fiscales'!$Q$1:$W$57,'[3]Cargas fiscales'!$Y$1:$AE$57,'[3]Cargas fiscales'!#REF!</definedName>
    <definedName name="DDO" localSheetId="10">'[3]Cargas fiscales'!$A$1:$G$57,'[3]Cargas fiscales'!$I$1:$O$57,'[3]Cargas fiscales'!$Q$1:$W$57,'[3]Cargas fiscales'!$Y$1:$AE$57,'[3]Cargas fiscales'!#REF!</definedName>
    <definedName name="DDO" localSheetId="5">'[3]Cargas fiscales'!$A$1:$G$57,'[3]Cargas fiscales'!$I$1:$O$57,'[3]Cargas fiscales'!$Q$1:$W$57,'[3]Cargas fiscales'!$Y$1:$AE$57,'[3]Cargas fiscales'!#REF!</definedName>
    <definedName name="DDO" localSheetId="14">'[3]Cargas fiscales'!$A$1:$G$57,'[3]Cargas fiscales'!$I$1:$O$57,'[3]Cargas fiscales'!$Q$1:$W$57,'[3]Cargas fiscales'!$Y$1:$AE$57,'[3]Cargas fiscales'!#REF!</definedName>
    <definedName name="DDO" localSheetId="11">'[3]Cargas fiscales'!$A$1:$G$57,'[3]Cargas fiscales'!$I$1:$O$57,'[3]Cargas fiscales'!$Q$1:$W$57,'[3]Cargas fiscales'!$Y$1:$AE$57,'[3]Cargas fiscales'!#REF!</definedName>
    <definedName name="DDO">'[3]Cargas fiscales'!$A$1:$G$57,'[3]Cargas fiscales'!$I$1:$O$57,'[3]Cargas fiscales'!$Q$1:$W$57,'[3]Cargas fiscales'!$Y$1:$AE$57,'[3]Cargas fiscales'!#REF!</definedName>
    <definedName name="df">'[4]IVA -PT5'!$A$1:$N$46,'[4]IVA -PT5'!$A$103:$N$157</definedName>
    <definedName name="DO" localSheetId="9">#REF!</definedName>
    <definedName name="DO" localSheetId="8">#REF!</definedName>
    <definedName name="DO" localSheetId="10">#REF!</definedName>
    <definedName name="DO" localSheetId="5">#REF!</definedName>
    <definedName name="DO" localSheetId="14">#REF!</definedName>
    <definedName name="DO" localSheetId="11">#REF!</definedName>
    <definedName name="DO">#REF!</definedName>
    <definedName name="Excel_BuiltIn__FilterDatabase_13" localSheetId="9">#REF!</definedName>
    <definedName name="Excel_BuiltIn__FilterDatabase_13" localSheetId="8">#REF!</definedName>
    <definedName name="Excel_BuiltIn__FilterDatabase_13" localSheetId="10">#REF!</definedName>
    <definedName name="Excel_BuiltIn__FilterDatabase_13" localSheetId="5">#REF!</definedName>
    <definedName name="Excel_BuiltIn__FilterDatabase_13" localSheetId="14">#REF!</definedName>
    <definedName name="Excel_BuiltIn__FilterDatabase_13" localSheetId="11">#REF!</definedName>
    <definedName name="Excel_BuiltIn__FilterDatabase_13">#REF!</definedName>
    <definedName name="Excel_BuiltIn_Print_Titles_11_1" localSheetId="9">#REF!</definedName>
    <definedName name="Excel_BuiltIn_Print_Titles_11_1" localSheetId="8">#REF!</definedName>
    <definedName name="Excel_BuiltIn_Print_Titles_11_1" localSheetId="10">#REF!</definedName>
    <definedName name="Excel_BuiltIn_Print_Titles_11_1" localSheetId="5">#REF!</definedName>
    <definedName name="Excel_BuiltIn_Print_Titles_11_1" localSheetId="14">#REF!</definedName>
    <definedName name="Excel_BuiltIn_Print_Titles_11_1" localSheetId="11">#REF!</definedName>
    <definedName name="Excel_BuiltIn_Print_Titles_11_1">#REF!</definedName>
    <definedName name="FF" localSheetId="9">#REF!,#REF!,#REF!</definedName>
    <definedName name="FF" localSheetId="8">#REF!,#REF!,#REF!</definedName>
    <definedName name="FF" localSheetId="10">#REF!,#REF!,#REF!</definedName>
    <definedName name="FF" localSheetId="5">#REF!,#REF!,#REF!</definedName>
    <definedName name="FF" localSheetId="14">#REF!,#REF!,#REF!</definedName>
    <definedName name="FF" localSheetId="11">#REF!,#REF!,#REF!</definedName>
    <definedName name="FF">#REF!,#REF!,#REF!</definedName>
    <definedName name="FF1O" localSheetId="9">#REF!</definedName>
    <definedName name="FF1O" localSheetId="8">#REF!</definedName>
    <definedName name="FF1O" localSheetId="10">#REF!</definedName>
    <definedName name="FF1O" localSheetId="5">#REF!</definedName>
    <definedName name="FF1O" localSheetId="14">#REF!</definedName>
    <definedName name="FF1O" localSheetId="11">#REF!</definedName>
    <definedName name="FF1O">#REF!</definedName>
    <definedName name="FFO" localSheetId="9">#REF!</definedName>
    <definedName name="FFO" localSheetId="8">#REF!</definedName>
    <definedName name="FFO" localSheetId="10">#REF!</definedName>
    <definedName name="FFO" localSheetId="5">#REF!</definedName>
    <definedName name="FFO" localSheetId="14">#REF!</definedName>
    <definedName name="FFO" localSheetId="11">#REF!</definedName>
    <definedName name="FFO">#REF!</definedName>
    <definedName name="GGO" localSheetId="9">#REF!</definedName>
    <definedName name="GGO" localSheetId="8">#REF!</definedName>
    <definedName name="GGO" localSheetId="10">#REF!</definedName>
    <definedName name="GGO" localSheetId="5">#REF!</definedName>
    <definedName name="GGO" localSheetId="14">#REF!</definedName>
    <definedName name="GGO" localSheetId="11">#REF!</definedName>
    <definedName name="GGO">#REF!</definedName>
    <definedName name="grdsdfa" localSheetId="9">[5]RT6!#REF!</definedName>
    <definedName name="grdsdfa" localSheetId="8">[5]RT6!#REF!</definedName>
    <definedName name="grdsdfa" localSheetId="10">[5]RT6!#REF!</definedName>
    <definedName name="grdsdfa" localSheetId="5">[5]RT6!#REF!</definedName>
    <definedName name="grdsdfa" localSheetId="14">[5]RT6!#REF!</definedName>
    <definedName name="grdsdfa" localSheetId="11">[5]RT6!#REF!</definedName>
    <definedName name="grdsdfa">[5]RT6!#REF!</definedName>
    <definedName name="gtoaud" localSheetId="9">[6]Balance!#REF!</definedName>
    <definedName name="gtoaud" localSheetId="8">[6]Balance!#REF!</definedName>
    <definedName name="gtoaud" localSheetId="10">[6]Balance!#REF!</definedName>
    <definedName name="gtoaud" localSheetId="5">[6]Balance!#REF!</definedName>
    <definedName name="gtoaud" localSheetId="14">[6]Balance!#REF!</definedName>
    <definedName name="gtoaud" localSheetId="11">[6]Balance!#REF!</definedName>
    <definedName name="gtoaud">[6]Balance!#REF!</definedName>
    <definedName name="hola">'[4]Cuadro de gastos 2001'!$A$1:$F$138</definedName>
    <definedName name="II1O" localSheetId="9">'[3]Anticipo Clientes'!#REF!</definedName>
    <definedName name="II1O" localSheetId="8">'[3]Anticipo Clientes'!#REF!</definedName>
    <definedName name="II1O" localSheetId="10">'[3]Anticipo Clientes'!#REF!</definedName>
    <definedName name="II1O" localSheetId="5">'[3]Anticipo Clientes'!#REF!</definedName>
    <definedName name="II1O" localSheetId="14">'[3]Anticipo Clientes'!#REF!</definedName>
    <definedName name="II1O" localSheetId="11">'[3]Anticipo Clientes'!#REF!</definedName>
    <definedName name="II1O">'[3]Anticipo Clientes'!#REF!</definedName>
    <definedName name="II2O" localSheetId="9">'[3]Anticipo Clientes'!#REF!</definedName>
    <definedName name="II2O" localSheetId="8">'[3]Anticipo Clientes'!#REF!</definedName>
    <definedName name="II2O" localSheetId="10">'[3]Anticipo Clientes'!#REF!</definedName>
    <definedName name="II2O" localSheetId="5">'[3]Anticipo Clientes'!#REF!</definedName>
    <definedName name="II2O" localSheetId="14">'[3]Anticipo Clientes'!#REF!</definedName>
    <definedName name="II2O" localSheetId="11">'[3]Anticipo Clientes'!#REF!</definedName>
    <definedName name="II2O">'[3]Anticipo Clientes'!#REF!</definedName>
    <definedName name="IIO" localSheetId="9">'[3]Anticipo Clientes'!$A$1:$G$57,'[3]Anticipo Clientes'!#REF!</definedName>
    <definedName name="IIO" localSheetId="8">'[3]Anticipo Clientes'!$A$1:$G$57,'[3]Anticipo Clientes'!#REF!</definedName>
    <definedName name="IIO" localSheetId="10">'[3]Anticipo Clientes'!$A$1:$G$57,'[3]Anticipo Clientes'!#REF!</definedName>
    <definedName name="IIO" localSheetId="5">'[3]Anticipo Clientes'!$A$1:$G$57,'[3]Anticipo Clientes'!#REF!</definedName>
    <definedName name="IIO" localSheetId="14">'[3]Anticipo Clientes'!$A$1:$G$57,'[3]Anticipo Clientes'!#REF!</definedName>
    <definedName name="IIO" localSheetId="11">'[3]Anticipo Clientes'!$A$1:$G$57,'[3]Anticipo Clientes'!#REF!</definedName>
    <definedName name="IIO">'[3]Anticipo Clientes'!$A$1:$G$57,'[3]Anticipo Clientes'!#REF!</definedName>
    <definedName name="Imprimir_área_IM" localSheetId="9">[1]RT6!#REF!</definedName>
    <definedName name="Imprimir_área_IM" localSheetId="8">[1]RT6!#REF!</definedName>
    <definedName name="Imprimir_área_IM" localSheetId="10">[1]RT6!#REF!</definedName>
    <definedName name="Imprimir_área_IM" localSheetId="5">[1]RT6!#REF!</definedName>
    <definedName name="Imprimir_área_IM" localSheetId="14">[1]RT6!#REF!</definedName>
    <definedName name="Imprimir_área_IM" localSheetId="11">[1]RT6!#REF!</definedName>
    <definedName name="Imprimir_área_IM">[1]RT6!#REF!</definedName>
    <definedName name="INMUEBLES">'[4]#¡REF'!$C$19</definedName>
    <definedName name="INSTALACIONES">'[4]#¡REF'!$C$379</definedName>
    <definedName name="J" localSheetId="9">#REF!,#REF!,#REF!</definedName>
    <definedName name="J" localSheetId="8">#REF!,#REF!,#REF!</definedName>
    <definedName name="J" localSheetId="10">#REF!,#REF!,#REF!</definedName>
    <definedName name="J" localSheetId="5">#REF!,#REF!,#REF!</definedName>
    <definedName name="J" localSheetId="14">#REF!,#REF!,#REF!</definedName>
    <definedName name="J" localSheetId="11">#REF!,#REF!,#REF!</definedName>
    <definedName name="J">#REF!,#REF!,#REF!</definedName>
    <definedName name="J1O" localSheetId="9">#REF!</definedName>
    <definedName name="J1O" localSheetId="8">#REF!</definedName>
    <definedName name="J1O" localSheetId="10">#REF!</definedName>
    <definedName name="J1O" localSheetId="5">#REF!</definedName>
    <definedName name="J1O" localSheetId="14">#REF!</definedName>
    <definedName name="J1O" localSheetId="11">#REF!</definedName>
    <definedName name="J1O">#REF!</definedName>
    <definedName name="J2O" localSheetId="9">#REF!</definedName>
    <definedName name="J2O" localSheetId="8">#REF!</definedName>
    <definedName name="J2O" localSheetId="10">#REF!</definedName>
    <definedName name="J2O" localSheetId="5">#REF!</definedName>
    <definedName name="J2O" localSheetId="14">#REF!</definedName>
    <definedName name="J2O" localSheetId="11">#REF!</definedName>
    <definedName name="J2O">#REF!</definedName>
    <definedName name="JJ1O" localSheetId="9">'[3]Otras Ctas x pagar NOCTES'!#REF!</definedName>
    <definedName name="JJ1O" localSheetId="8">'[3]Otras Ctas x pagar NOCTES'!#REF!</definedName>
    <definedName name="JJ1O" localSheetId="10">'[3]Otras Ctas x pagar NOCTES'!#REF!</definedName>
    <definedName name="JJ1O" localSheetId="5">'[3]Otras Ctas x pagar NOCTES'!#REF!</definedName>
    <definedName name="JJ1O" localSheetId="14">'[3]Otras Ctas x pagar NOCTES'!#REF!</definedName>
    <definedName name="JJ1O" localSheetId="11">'[3]Otras Ctas x pagar NOCTES'!#REF!</definedName>
    <definedName name="JJ1O">'[3]Otras Ctas x pagar NOCTES'!#REF!</definedName>
    <definedName name="JO" localSheetId="9">#REF!</definedName>
    <definedName name="JO" localSheetId="8">#REF!</definedName>
    <definedName name="JO" localSheetId="10">#REF!</definedName>
    <definedName name="JO" localSheetId="5">#REF!</definedName>
    <definedName name="JO" localSheetId="14">#REF!</definedName>
    <definedName name="JO" localSheetId="11">#REF!</definedName>
    <definedName name="JO">#REF!</definedName>
    <definedName name="KO" localSheetId="9">#REF!</definedName>
    <definedName name="KO" localSheetId="8">#REF!</definedName>
    <definedName name="KO" localSheetId="10">#REF!</definedName>
    <definedName name="KO" localSheetId="5">#REF!</definedName>
    <definedName name="KO" localSheetId="14">#REF!</definedName>
    <definedName name="KO" localSheetId="11">#REF!</definedName>
    <definedName name="KO">#REF!</definedName>
    <definedName name="las" localSheetId="9">#REF!</definedName>
    <definedName name="las" localSheetId="8">#REF!</definedName>
    <definedName name="las" localSheetId="10">#REF!</definedName>
    <definedName name="las" localSheetId="5">#REF!</definedName>
    <definedName name="las" localSheetId="14">#REF!</definedName>
    <definedName name="las" localSheetId="11">#REF!</definedName>
    <definedName name="las">#REF!</definedName>
    <definedName name="LLO" localSheetId="9">#REF!</definedName>
    <definedName name="LLO" localSheetId="8">#REF!</definedName>
    <definedName name="LLO" localSheetId="10">#REF!</definedName>
    <definedName name="LLO" localSheetId="5">#REF!</definedName>
    <definedName name="LLO" localSheetId="14">#REF!</definedName>
    <definedName name="LLO">#REF!</definedName>
    <definedName name="LO" localSheetId="9">#REF!</definedName>
    <definedName name="LO" localSheetId="8">#REF!</definedName>
    <definedName name="LO" localSheetId="10">#REF!</definedName>
    <definedName name="LO" localSheetId="5">#REF!</definedName>
    <definedName name="LO" localSheetId="14">#REF!</definedName>
    <definedName name="LO">#REF!</definedName>
    <definedName name="MATMOV">'[4]#¡REF'!$C$439</definedName>
    <definedName name="MEJORASCCH">'[4]#¡REF'!$C$134</definedName>
    <definedName name="MEJORASPBU">'[4]#¡REF'!$C$55</definedName>
    <definedName name="MEJORASTAB">'[4]#¡REF'!$C$117</definedName>
    <definedName name="MUEBLES">'[4]#¡REF'!$C$158</definedName>
    <definedName name="Nota" localSheetId="9">#REF!</definedName>
    <definedName name="Nota" localSheetId="8">#REF!</definedName>
    <definedName name="Nota" localSheetId="10">#REF!</definedName>
    <definedName name="Nota" localSheetId="5">#REF!</definedName>
    <definedName name="Nota" localSheetId="14">#REF!</definedName>
    <definedName name="Nota" localSheetId="11">#REF!</definedName>
    <definedName name="Nota">#REF!</definedName>
    <definedName name="OI" localSheetId="9">'[3]Otros ingresos y egresos'!#REF!,'[3]Otros ingresos y egresos'!$A$1:$G$57,'[3]Otros ingresos y egresos'!#REF!</definedName>
    <definedName name="OI" localSheetId="8">'[3]Otros ingresos y egresos'!#REF!,'[3]Otros ingresos y egresos'!$A$1:$G$57,'[3]Otros ingresos y egresos'!#REF!</definedName>
    <definedName name="OI" localSheetId="10">'[3]Otros ingresos y egresos'!#REF!,'[3]Otros ingresos y egresos'!$A$1:$G$57,'[3]Otros ingresos y egresos'!#REF!</definedName>
    <definedName name="OI" localSheetId="5">'[3]Otros ingresos y egresos'!#REF!,'[3]Otros ingresos y egresos'!$A$1:$G$57,'[3]Otros ingresos y egresos'!#REF!</definedName>
    <definedName name="OI" localSheetId="14">'[3]Otros ingresos y egresos'!#REF!,'[3]Otros ingresos y egresos'!$A$1:$G$57,'[3]Otros ingresos y egresos'!#REF!</definedName>
    <definedName name="OI" localSheetId="11">'[3]Otros ingresos y egresos'!#REF!,'[3]Otros ingresos y egresos'!$A$1:$G$57,'[3]Otros ingresos y egresos'!#REF!</definedName>
    <definedName name="OI">'[3]Otros ingresos y egresos'!#REF!,'[3]Otros ingresos y egresos'!$A$1:$G$57,'[3]Otros ingresos y egresos'!#REF!</definedName>
    <definedName name="OI1O" localSheetId="9">'[3]Otros ingresos y egresos'!#REF!</definedName>
    <definedName name="OI1O" localSheetId="8">'[3]Otros ingresos y egresos'!#REF!</definedName>
    <definedName name="OI1O" localSheetId="10">'[3]Otros ingresos y egresos'!#REF!</definedName>
    <definedName name="OI1O" localSheetId="5">'[3]Otros ingresos y egresos'!#REF!</definedName>
    <definedName name="OI1O" localSheetId="14">'[3]Otros ingresos y egresos'!#REF!</definedName>
    <definedName name="OI1O" localSheetId="11">'[3]Otros ingresos y egresos'!#REF!</definedName>
    <definedName name="OI1O">'[3]Otros ingresos y egresos'!#REF!</definedName>
    <definedName name="OI2O" localSheetId="9">#REF!</definedName>
    <definedName name="OI2O" localSheetId="8">#REF!</definedName>
    <definedName name="OI2O" localSheetId="10">#REF!</definedName>
    <definedName name="OI2O" localSheetId="5">#REF!</definedName>
    <definedName name="OI2O" localSheetId="14">#REF!</definedName>
    <definedName name="OI2O" localSheetId="11">#REF!</definedName>
    <definedName name="OI2O">#REF!</definedName>
    <definedName name="OIO" localSheetId="9">'[3]Otros ingresos y egresos'!#REF!</definedName>
    <definedName name="OIO" localSheetId="8">'[3]Otros ingresos y egresos'!#REF!</definedName>
    <definedName name="OIO" localSheetId="10">'[3]Otros ingresos y egresos'!#REF!</definedName>
    <definedName name="OIO" localSheetId="5">'[3]Otros ingresos y egresos'!#REF!</definedName>
    <definedName name="OIO" localSheetId="14">'[3]Otros ingresos y egresos'!#REF!</definedName>
    <definedName name="OIO" localSheetId="11">'[3]Otros ingresos y egresos'!#REF!</definedName>
    <definedName name="OIO">'[3]Otros ingresos y egresos'!#REF!</definedName>
    <definedName name="OLE_LINK1" localSheetId="9">[7]Activo07!#REF!</definedName>
    <definedName name="OLE_LINK1" localSheetId="8">[7]Activo07!#REF!</definedName>
    <definedName name="OLE_LINK1" localSheetId="10">[7]Activo07!#REF!</definedName>
    <definedName name="OLE_LINK1" localSheetId="5">[7]Activo07!#REF!</definedName>
    <definedName name="OLE_LINK1" localSheetId="14">[7]Activo07!#REF!</definedName>
    <definedName name="OLE_LINK1" localSheetId="11">[7]Activo07!#REF!</definedName>
    <definedName name="OLE_LINK1">[7]Activo07!#REF!</definedName>
    <definedName name="pnaud" localSheetId="9">[6]Balance!#REF!</definedName>
    <definedName name="pnaud" localSheetId="8">[6]Balance!#REF!</definedName>
    <definedName name="pnaud" localSheetId="10">[6]Balance!#REF!</definedName>
    <definedName name="pnaud" localSheetId="5">[6]Balance!#REF!</definedName>
    <definedName name="pnaud" localSheetId="14">[6]Balance!#REF!</definedName>
    <definedName name="pnaud" localSheetId="11">[6]Balance!#REF!</definedName>
    <definedName name="pnaud">[6]Balance!#REF!</definedName>
    <definedName name="REO" localSheetId="9">#REF!</definedName>
    <definedName name="REO" localSheetId="8">#REF!</definedName>
    <definedName name="REO" localSheetId="10">#REF!</definedName>
    <definedName name="REO" localSheetId="5">#REF!</definedName>
    <definedName name="REO" localSheetId="14">#REF!</definedName>
    <definedName name="REO" localSheetId="11">#REF!</definedName>
    <definedName name="REO">#REF!</definedName>
    <definedName name="RFO" localSheetId="9">#REF!</definedName>
    <definedName name="RFO" localSheetId="8">#REF!</definedName>
    <definedName name="RFO" localSheetId="10">#REF!</definedName>
    <definedName name="RFO" localSheetId="5">#REF!</definedName>
    <definedName name="RFO" localSheetId="14">#REF!</definedName>
    <definedName name="RFO" localSheetId="11">#REF!</definedName>
    <definedName name="RFO">#REF!</definedName>
    <definedName name="RODADOS">'[4]#¡REF'!$C$473</definedName>
    <definedName name="RTO" localSheetId="9">#REF!</definedName>
    <definedName name="RTO" localSheetId="8">#REF!</definedName>
    <definedName name="RTO" localSheetId="10">#REF!</definedName>
    <definedName name="RTO" localSheetId="5">#REF!</definedName>
    <definedName name="RTO" localSheetId="14">#REF!</definedName>
    <definedName name="RTO" localSheetId="11">#REF!</definedName>
    <definedName name="RTO">#REF!</definedName>
    <definedName name="SAF" localSheetId="9">#REF!</definedName>
    <definedName name="SAF" localSheetId="8">#REF!</definedName>
    <definedName name="SAF" localSheetId="10">#REF!</definedName>
    <definedName name="SAF" localSheetId="5">#REF!</definedName>
    <definedName name="SAF" localSheetId="14">#REF!</definedName>
    <definedName name="SAF" localSheetId="11">#REF!</definedName>
    <definedName name="SAF">#REF!</definedName>
    <definedName name="sdffdsa" localSheetId="9">[5]RT6!#REF!</definedName>
    <definedName name="sdffdsa" localSheetId="8">[5]RT6!#REF!</definedName>
    <definedName name="sdffdsa" localSheetId="10">[5]RT6!#REF!</definedName>
    <definedName name="sdffdsa" localSheetId="5">[5]RT6!#REF!</definedName>
    <definedName name="sdffdsa" localSheetId="14">[5]RT6!#REF!</definedName>
    <definedName name="sdffdsa" localSheetId="11">[5]RT6!#REF!</definedName>
    <definedName name="sdffdsa">[5]RT6!#REF!</definedName>
    <definedName name="SOFTWARE">'[4]#¡REF'!$C$579</definedName>
    <definedName name="VO" localSheetId="9">#REF!</definedName>
    <definedName name="VO" localSheetId="8">#REF!</definedName>
    <definedName name="VO" localSheetId="10">#REF!</definedName>
    <definedName name="VO" localSheetId="5">#REF!</definedName>
    <definedName name="VO" localSheetId="14">#REF!</definedName>
    <definedName name="VO" localSheetId="11">#REF!</definedName>
    <definedName name="VO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4" i="13" l="1"/>
  <c r="G123" i="9"/>
  <c r="G93" i="4" l="1"/>
  <c r="G90" i="4"/>
  <c r="G87" i="4"/>
  <c r="G75" i="4"/>
  <c r="G54" i="4"/>
  <c r="G47" i="4"/>
  <c r="G43" i="4"/>
  <c r="F36" i="4"/>
  <c r="G36" i="4" s="1"/>
  <c r="F43" i="4"/>
  <c r="F47" i="4"/>
  <c r="F51" i="4"/>
  <c r="G51" i="4" s="1"/>
  <c r="F54" i="4"/>
  <c r="F57" i="4"/>
  <c r="G57" i="4" s="1"/>
  <c r="F60" i="4"/>
  <c r="G60" i="4" s="1"/>
  <c r="F63" i="4"/>
  <c r="G63" i="4" s="1"/>
  <c r="F66" i="4"/>
  <c r="G66" i="4" s="1"/>
  <c r="F69" i="4"/>
  <c r="G69" i="4" s="1"/>
  <c r="F72" i="4"/>
  <c r="G72" i="4" s="1"/>
  <c r="F75" i="4"/>
  <c r="F78" i="4"/>
  <c r="G78" i="4" s="1"/>
  <c r="F81" i="4"/>
  <c r="G81" i="4" s="1"/>
  <c r="F84" i="4"/>
  <c r="G84" i="4" s="1"/>
  <c r="F87" i="4"/>
  <c r="F90" i="4"/>
  <c r="F93" i="4"/>
  <c r="F96" i="4"/>
  <c r="G96" i="4" s="1"/>
  <c r="F99" i="4"/>
  <c r="G99" i="4" s="1"/>
  <c r="F102" i="4"/>
  <c r="G102" i="4" s="1"/>
  <c r="F105" i="4"/>
  <c r="G105" i="4" s="1"/>
  <c r="F108" i="4"/>
  <c r="G108" i="4" s="1"/>
  <c r="F29" i="4"/>
  <c r="G29" i="4" s="1"/>
  <c r="F26" i="4"/>
  <c r="G26" i="4" s="1"/>
  <c r="F23" i="4"/>
  <c r="G23" i="4" s="1"/>
  <c r="F20" i="4"/>
  <c r="G20" i="4" s="1"/>
  <c r="F17" i="4"/>
  <c r="G17" i="4" s="1"/>
  <c r="F14" i="4"/>
  <c r="G14" i="4" s="1"/>
  <c r="H14" i="4" s="1"/>
  <c r="G66" i="10"/>
  <c r="R50" i="10"/>
  <c r="R49" i="10"/>
  <c r="R45" i="10"/>
  <c r="R44" i="10"/>
  <c r="O39" i="10" l="1"/>
  <c r="N40" i="10"/>
  <c r="R40" i="10" s="1"/>
  <c r="N39" i="10"/>
  <c r="R39" i="10" s="1"/>
  <c r="N48" i="10"/>
  <c r="R48" i="10" s="1"/>
  <c r="G48" i="10"/>
  <c r="O48" i="10" s="1"/>
  <c r="N43" i="10"/>
  <c r="R43" i="10" s="1"/>
  <c r="G43" i="10"/>
  <c r="P43" i="10" s="1"/>
  <c r="N38" i="10"/>
  <c r="R38" i="10" s="1"/>
  <c r="B62" i="14"/>
  <c r="B11" i="14"/>
  <c r="G52" i="2"/>
  <c r="G53" i="2"/>
  <c r="G54" i="2"/>
  <c r="G55" i="2"/>
  <c r="G51" i="2"/>
  <c r="H63" i="2"/>
  <c r="H64" i="2"/>
  <c r="H65" i="2"/>
  <c r="H66" i="2"/>
  <c r="G63" i="2"/>
  <c r="G64" i="2"/>
  <c r="G65" i="2"/>
  <c r="G66" i="2"/>
  <c r="G62" i="2"/>
  <c r="P48" i="10" l="1"/>
  <c r="O43" i="10"/>
  <c r="B79" i="21" l="1"/>
  <c r="J66" i="24" l="1"/>
  <c r="N57" i="24"/>
  <c r="G57" i="24"/>
  <c r="H57" i="24" s="1"/>
  <c r="I57" i="24" s="1"/>
  <c r="J56" i="24"/>
  <c r="N47" i="24"/>
  <c r="G47" i="24"/>
  <c r="H47" i="24" s="1"/>
  <c r="I47" i="24" s="1"/>
  <c r="N37" i="24"/>
  <c r="G37" i="24"/>
  <c r="H37" i="24" s="1"/>
  <c r="I37" i="24" s="1"/>
  <c r="J36" i="24"/>
  <c r="J46" i="24" s="1"/>
  <c r="N27" i="24"/>
  <c r="G27" i="24"/>
  <c r="H27" i="24" s="1"/>
  <c r="I27" i="24" s="1"/>
  <c r="J26" i="24"/>
  <c r="N17" i="24"/>
  <c r="G17" i="24"/>
  <c r="H17" i="24" s="1"/>
  <c r="I17" i="24" s="1"/>
  <c r="N57" i="23"/>
  <c r="N47" i="23"/>
  <c r="N37" i="23"/>
  <c r="N17" i="23"/>
  <c r="G57" i="23"/>
  <c r="H57" i="23" s="1"/>
  <c r="I57" i="23" s="1"/>
  <c r="G47" i="23"/>
  <c r="H47" i="23" s="1"/>
  <c r="I47" i="23" s="1"/>
  <c r="G37" i="23"/>
  <c r="H37" i="23" s="1"/>
  <c r="I37" i="23" s="1"/>
  <c r="H17" i="23"/>
  <c r="G27" i="23"/>
  <c r="H27" i="23" s="1"/>
  <c r="G17" i="23"/>
  <c r="J66" i="23"/>
  <c r="J56" i="23"/>
  <c r="J36" i="23"/>
  <c r="J46" i="23" s="1"/>
  <c r="N27" i="23"/>
  <c r="J26" i="23"/>
  <c r="H62" i="2"/>
  <c r="H52" i="2"/>
  <c r="H53" i="2"/>
  <c r="H54" i="2"/>
  <c r="H55" i="2"/>
  <c r="H51" i="2"/>
  <c r="C94" i="14"/>
  <c r="D90" i="14"/>
  <c r="C90" i="14"/>
  <c r="D83" i="14"/>
  <c r="J106" i="22"/>
  <c r="D88" i="14" s="1"/>
  <c r="F32" i="6"/>
  <c r="F31" i="6"/>
  <c r="F30" i="6"/>
  <c r="F26" i="6"/>
  <c r="F25" i="6"/>
  <c r="F24" i="6"/>
  <c r="F23" i="6"/>
  <c r="F22" i="6"/>
  <c r="F21" i="6"/>
  <c r="F18" i="6"/>
  <c r="F17" i="6"/>
  <c r="F16" i="6"/>
  <c r="F15" i="6"/>
  <c r="C38" i="6"/>
  <c r="C37" i="6"/>
  <c r="C34" i="6"/>
  <c r="C30" i="6"/>
  <c r="C29" i="6"/>
  <c r="C26" i="6"/>
  <c r="C25" i="6"/>
  <c r="C24" i="6"/>
  <c r="C23" i="6"/>
  <c r="C22" i="6"/>
  <c r="C19" i="6"/>
  <c r="C18" i="6"/>
  <c r="C17" i="6"/>
  <c r="C16" i="6"/>
  <c r="C15" i="6"/>
  <c r="C18" i="22"/>
  <c r="K112" i="22"/>
  <c r="K113" i="22"/>
  <c r="K114" i="22"/>
  <c r="K115" i="22"/>
  <c r="K116" i="22"/>
  <c r="K117" i="22"/>
  <c r="K111" i="22"/>
  <c r="K118" i="10"/>
  <c r="K119" i="10"/>
  <c r="K120" i="10"/>
  <c r="K121" i="10"/>
  <c r="K122" i="10"/>
  <c r="I117" i="10"/>
  <c r="K117" i="10" s="1"/>
  <c r="I116" i="10"/>
  <c r="K116" i="10" s="1"/>
  <c r="G38" i="10"/>
  <c r="H155" i="22"/>
  <c r="D94" i="14" s="1"/>
  <c r="G155" i="22"/>
  <c r="F154" i="22"/>
  <c r="F153" i="22"/>
  <c r="F152" i="22"/>
  <c r="F151" i="22"/>
  <c r="F150" i="22"/>
  <c r="F144" i="22"/>
  <c r="E144" i="22"/>
  <c r="H132" i="22"/>
  <c r="F132" i="22"/>
  <c r="H131" i="22"/>
  <c r="F131" i="22"/>
  <c r="H130" i="22"/>
  <c r="F130" i="22"/>
  <c r="H127" i="22"/>
  <c r="F127" i="22"/>
  <c r="H126" i="22"/>
  <c r="F126" i="22"/>
  <c r="H125" i="22"/>
  <c r="F125" i="22"/>
  <c r="H118" i="22"/>
  <c r="B84" i="14" s="1"/>
  <c r="J105" i="22"/>
  <c r="C88" i="14" s="1"/>
  <c r="G94" i="22"/>
  <c r="C76" i="14" s="1"/>
  <c r="F93" i="22"/>
  <c r="H93" i="22" s="1"/>
  <c r="F92" i="22"/>
  <c r="H92" i="22" s="1"/>
  <c r="F91" i="22"/>
  <c r="H91" i="22" s="1"/>
  <c r="F90" i="22"/>
  <c r="H90" i="22" s="1"/>
  <c r="F89" i="22"/>
  <c r="H89" i="22" s="1"/>
  <c r="B81" i="22"/>
  <c r="G73" i="22"/>
  <c r="E73" i="22"/>
  <c r="G72" i="22"/>
  <c r="E72" i="22"/>
  <c r="G71" i="22"/>
  <c r="E71" i="22"/>
  <c r="G68" i="22"/>
  <c r="E68" i="22"/>
  <c r="G67" i="22"/>
  <c r="E67" i="22"/>
  <c r="G66" i="22"/>
  <c r="G69" i="22" s="1"/>
  <c r="E66" i="22"/>
  <c r="B83" i="14" s="1"/>
  <c r="B82" i="14" s="1"/>
  <c r="D57" i="22"/>
  <c r="D56" i="22"/>
  <c r="W52" i="22"/>
  <c r="M50" i="22"/>
  <c r="J50" i="22"/>
  <c r="G50" i="22"/>
  <c r="M49" i="22"/>
  <c r="J49" i="22"/>
  <c r="G49" i="22"/>
  <c r="M48" i="22"/>
  <c r="J48" i="22"/>
  <c r="G48" i="22"/>
  <c r="M45" i="22"/>
  <c r="J45" i="22"/>
  <c r="G45" i="22"/>
  <c r="M44" i="22"/>
  <c r="J44" i="22"/>
  <c r="G44" i="22"/>
  <c r="M43" i="22"/>
  <c r="J43" i="22"/>
  <c r="G43" i="22"/>
  <c r="M40" i="22"/>
  <c r="J40" i="22"/>
  <c r="G40" i="22"/>
  <c r="M39" i="22"/>
  <c r="J39" i="22"/>
  <c r="G39" i="22"/>
  <c r="M38" i="22"/>
  <c r="J38" i="22"/>
  <c r="G38" i="22"/>
  <c r="B86" i="14" s="1"/>
  <c r="E24" i="22"/>
  <c r="D24" i="22"/>
  <c r="C24" i="22"/>
  <c r="E16" i="22"/>
  <c r="E14" i="22"/>
  <c r="E13" i="22"/>
  <c r="E12" i="22"/>
  <c r="E11" i="22"/>
  <c r="E10" i="22"/>
  <c r="E9" i="22"/>
  <c r="E8" i="22"/>
  <c r="E7" i="22"/>
  <c r="E6" i="22"/>
  <c r="B96" i="14" l="1"/>
  <c r="E69" i="22"/>
  <c r="P38" i="10"/>
  <c r="O38" i="10"/>
  <c r="P37" i="23"/>
  <c r="Q37" i="23" s="1"/>
  <c r="P47" i="23"/>
  <c r="Q47" i="23" s="1"/>
  <c r="P57" i="23"/>
  <c r="Q57" i="23" s="1"/>
  <c r="P37" i="24"/>
  <c r="Q37" i="24" s="1"/>
  <c r="P47" i="24"/>
  <c r="P57" i="24"/>
  <c r="P27" i="24"/>
  <c r="P17" i="24"/>
  <c r="I27" i="23"/>
  <c r="P27" i="23" s="1"/>
  <c r="I17" i="23"/>
  <c r="P17" i="23" s="1"/>
  <c r="I51" i="2"/>
  <c r="F128" i="22"/>
  <c r="H128" i="22"/>
  <c r="E5" i="22"/>
  <c r="F133" i="22"/>
  <c r="P48" i="22"/>
  <c r="R48" i="22" s="1"/>
  <c r="P49" i="22"/>
  <c r="R49" i="22" s="1"/>
  <c r="J51" i="22"/>
  <c r="C26" i="22"/>
  <c r="M51" i="22"/>
  <c r="P50" i="22"/>
  <c r="R50" i="22" s="1"/>
  <c r="P43" i="22"/>
  <c r="R43" i="22" s="1"/>
  <c r="G46" i="22"/>
  <c r="H94" i="22"/>
  <c r="D76" i="14" s="1"/>
  <c r="M41" i="22"/>
  <c r="G41" i="22"/>
  <c r="J41" i="22"/>
  <c r="E74" i="22"/>
  <c r="H133" i="22"/>
  <c r="G74" i="22"/>
  <c r="G51" i="22"/>
  <c r="J46" i="22"/>
  <c r="M46" i="22"/>
  <c r="P38" i="22"/>
  <c r="R38" i="22" s="1"/>
  <c r="P45" i="22"/>
  <c r="R45" i="22" s="1"/>
  <c r="D58" i="22"/>
  <c r="D15" i="22" s="1"/>
  <c r="D18" i="22" s="1"/>
  <c r="F155" i="22"/>
  <c r="O116" i="10"/>
  <c r="M116" i="10"/>
  <c r="M112" i="22"/>
  <c r="N112" i="22"/>
  <c r="N113" i="22"/>
  <c r="M113" i="22"/>
  <c r="N115" i="22"/>
  <c r="M115" i="22"/>
  <c r="N117" i="22"/>
  <c r="M117" i="22"/>
  <c r="N111" i="22"/>
  <c r="M111" i="22"/>
  <c r="N114" i="22"/>
  <c r="M114" i="22"/>
  <c r="M116" i="22"/>
  <c r="N116" i="22"/>
  <c r="P40" i="22"/>
  <c r="R40" i="22" s="1"/>
  <c r="P39" i="22"/>
  <c r="R39" i="22" s="1"/>
  <c r="P44" i="22"/>
  <c r="R44" i="22" s="1"/>
  <c r="C83" i="14" l="1"/>
  <c r="Q17" i="24"/>
  <c r="R17" i="24" s="1"/>
  <c r="P26" i="24"/>
  <c r="Q27" i="24"/>
  <c r="P36" i="24"/>
  <c r="P46" i="24" s="1"/>
  <c r="Q57" i="24"/>
  <c r="P66" i="24"/>
  <c r="P56" i="24"/>
  <c r="Q47" i="24"/>
  <c r="P26" i="23"/>
  <c r="R51" i="22"/>
  <c r="P51" i="22"/>
  <c r="P46" i="22"/>
  <c r="M118" i="22"/>
  <c r="C84" i="14" s="1"/>
  <c r="P41" i="22"/>
  <c r="C86" i="14" s="1"/>
  <c r="E15" i="22"/>
  <c r="R46" i="22"/>
  <c r="N118" i="22"/>
  <c r="D84" i="14" s="1"/>
  <c r="D82" i="14" s="1"/>
  <c r="R41" i="22"/>
  <c r="D86" i="14" s="1"/>
  <c r="D26" i="22"/>
  <c r="E18" i="22"/>
  <c r="E26" i="22" s="1"/>
  <c r="C82" i="14" l="1"/>
  <c r="R47" i="24"/>
  <c r="R57" i="24"/>
  <c r="R37" i="24"/>
  <c r="R27" i="24"/>
  <c r="P68" i="24"/>
  <c r="R26" i="24"/>
  <c r="S17" i="24"/>
  <c r="U17" i="24" s="1"/>
  <c r="W17" i="24" s="1"/>
  <c r="W26" i="24" s="1"/>
  <c r="P66" i="23"/>
  <c r="P56" i="23"/>
  <c r="Q27" i="23"/>
  <c r="Q17" i="23"/>
  <c r="R36" i="24" l="1"/>
  <c r="S27" i="24"/>
  <c r="U27" i="24" s="1"/>
  <c r="W27" i="24" s="1"/>
  <c r="W36" i="24" s="1"/>
  <c r="S37" i="24"/>
  <c r="U37" i="24" s="1"/>
  <c r="W37" i="24" s="1"/>
  <c r="R46" i="24"/>
  <c r="R66" i="24"/>
  <c r="S57" i="24"/>
  <c r="U57" i="24" s="1"/>
  <c r="W57" i="24" s="1"/>
  <c r="W66" i="24" s="1"/>
  <c r="R56" i="24"/>
  <c r="S47" i="24"/>
  <c r="U47" i="24" s="1"/>
  <c r="W47" i="24" s="1"/>
  <c r="W56" i="24" s="1"/>
  <c r="R27" i="23"/>
  <c r="R36" i="23" s="1"/>
  <c r="R47" i="23"/>
  <c r="R37" i="23"/>
  <c r="S37" i="23" s="1"/>
  <c r="U37" i="23" s="1"/>
  <c r="W37" i="23" s="1"/>
  <c r="R57" i="23"/>
  <c r="S57" i="23" s="1"/>
  <c r="R17" i="23"/>
  <c r="S17" i="23" s="1"/>
  <c r="U17" i="23" s="1"/>
  <c r="W17" i="23" s="1"/>
  <c r="W26" i="23" s="1"/>
  <c r="P36" i="23"/>
  <c r="P46" i="23" s="1"/>
  <c r="R26" i="23"/>
  <c r="R46" i="23" l="1"/>
  <c r="S27" i="23"/>
  <c r="U27" i="23" s="1"/>
  <c r="W27" i="23" s="1"/>
  <c r="W36" i="23" s="1"/>
  <c r="W46" i="23" s="1"/>
  <c r="W46" i="24"/>
  <c r="S47" i="23"/>
  <c r="U47" i="23" s="1"/>
  <c r="W47" i="23" s="1"/>
  <c r="W56" i="23" s="1"/>
  <c r="R56" i="23"/>
  <c r="U57" i="23"/>
  <c r="W57" i="23" s="1"/>
  <c r="W66" i="23" s="1"/>
  <c r="R66" i="23"/>
  <c r="P68" i="23"/>
  <c r="F52" i="6"/>
  <c r="C52" i="6"/>
  <c r="D20" i="2" l="1"/>
  <c r="C20" i="2"/>
  <c r="A20" i="2"/>
  <c r="D105" i="12" l="1"/>
  <c r="D24" i="10"/>
  <c r="C24" i="10"/>
  <c r="E13" i="10"/>
  <c r="B41" i="14"/>
  <c r="C18" i="10"/>
  <c r="C26" i="10" s="1"/>
  <c r="E10" i="10"/>
  <c r="E11" i="10"/>
  <c r="E12" i="10"/>
  <c r="E14" i="10"/>
  <c r="E9" i="10"/>
  <c r="D22" i="15" l="1"/>
  <c r="D14" i="15"/>
  <c r="C15" i="15"/>
  <c r="C22" i="15" s="1"/>
  <c r="G21" i="12"/>
  <c r="C14" i="12"/>
  <c r="D13" i="12"/>
  <c r="C13" i="12" s="1"/>
  <c r="C12" i="12"/>
  <c r="C11" i="12"/>
  <c r="B93" i="21" l="1"/>
  <c r="B84" i="21"/>
  <c r="B77" i="21"/>
  <c r="B44" i="21"/>
  <c r="B24" i="21"/>
  <c r="B86" i="21" l="1"/>
  <c r="C7" i="15"/>
  <c r="C14" i="15" s="1"/>
  <c r="B45" i="21"/>
  <c r="E7" i="15"/>
  <c r="E14" i="15" s="1"/>
  <c r="B35" i="13" s="1"/>
  <c r="N24" i="7"/>
  <c r="M24" i="7"/>
  <c r="L24" i="7"/>
  <c r="K24" i="7"/>
  <c r="J24" i="7"/>
  <c r="I24" i="7"/>
  <c r="H24" i="7"/>
  <c r="G24" i="7"/>
  <c r="F24" i="7"/>
  <c r="E24" i="7"/>
  <c r="D24" i="7"/>
  <c r="C24" i="7"/>
  <c r="O24" i="7" s="1"/>
  <c r="O23" i="7"/>
  <c r="O22" i="7"/>
  <c r="O21" i="7"/>
  <c r="O19" i="7"/>
  <c r="O18" i="7"/>
  <c r="O17" i="7"/>
  <c r="O16" i="7"/>
  <c r="O15" i="7"/>
  <c r="O14" i="7"/>
  <c r="O12" i="7"/>
  <c r="D39" i="8"/>
  <c r="E38" i="8"/>
  <c r="O2" i="5"/>
  <c r="D43" i="8" l="1"/>
  <c r="E27" i="7"/>
  <c r="E28" i="7" s="1"/>
  <c r="F27" i="7"/>
  <c r="F28" i="7" s="1"/>
  <c r="G27" i="7"/>
  <c r="G28" i="7" s="1"/>
  <c r="D27" i="7"/>
  <c r="D28" i="7" s="1"/>
  <c r="H27" i="7"/>
  <c r="H28" i="7" s="1"/>
  <c r="E32" i="8"/>
  <c r="E39" i="8" s="1"/>
  <c r="I27" i="7"/>
  <c r="I28" i="7" s="1"/>
  <c r="J27" i="7"/>
  <c r="J28" i="7" s="1"/>
  <c r="N27" i="7"/>
  <c r="N28" i="7" s="1"/>
  <c r="C27" i="7"/>
  <c r="C28" i="7" s="1"/>
  <c r="K27" i="7"/>
  <c r="K28" i="7" s="1"/>
  <c r="L27" i="7"/>
  <c r="L28" i="7" s="1"/>
  <c r="M27" i="7"/>
  <c r="M28" i="7" s="1"/>
  <c r="E44" i="8" l="1"/>
  <c r="O28" i="7"/>
  <c r="G120" i="9" s="1"/>
  <c r="B44" i="8"/>
  <c r="C79" i="13"/>
  <c r="C95" i="13" s="1"/>
  <c r="C73" i="13" l="1"/>
  <c r="C63" i="13"/>
  <c r="C56" i="13"/>
  <c r="C24" i="13"/>
  <c r="B136" i="14"/>
  <c r="C136" i="14"/>
  <c r="C120" i="14"/>
  <c r="B120" i="14"/>
  <c r="E96" i="14"/>
  <c r="C138" i="14" l="1"/>
  <c r="B138" i="14"/>
  <c r="J111" i="10"/>
  <c r="D42" i="14" s="1"/>
  <c r="D41" i="14" s="1"/>
  <c r="J110" i="10"/>
  <c r="C42" i="14" s="1"/>
  <c r="C41" i="14" s="1"/>
  <c r="G99" i="10"/>
  <c r="C26" i="14" s="1"/>
  <c r="F97" i="10"/>
  <c r="H97" i="10" s="1"/>
  <c r="K93" i="4" l="1"/>
  <c r="M93" i="4" s="1"/>
  <c r="K90" i="4"/>
  <c r="M90" i="4" s="1"/>
  <c r="K87" i="4"/>
  <c r="M87" i="4" s="1"/>
  <c r="K84" i="4"/>
  <c r="M84" i="4" s="1"/>
  <c r="H84" i="4"/>
  <c r="K81" i="4"/>
  <c r="M81" i="4" s="1"/>
  <c r="K108" i="4"/>
  <c r="M108" i="4" s="1"/>
  <c r="K105" i="4"/>
  <c r="M105" i="4" s="1"/>
  <c r="K102" i="4"/>
  <c r="M102" i="4" s="1"/>
  <c r="K99" i="4"/>
  <c r="M99" i="4" s="1"/>
  <c r="K96" i="4"/>
  <c r="M96" i="4" s="1"/>
  <c r="K78" i="4"/>
  <c r="M78" i="4" s="1"/>
  <c r="K75" i="4"/>
  <c r="M75" i="4" s="1"/>
  <c r="K72" i="4"/>
  <c r="M72" i="4" s="1"/>
  <c r="K69" i="4"/>
  <c r="M69" i="4" s="1"/>
  <c r="K66" i="4"/>
  <c r="M66" i="4" s="1"/>
  <c r="K63" i="4"/>
  <c r="M63" i="4" s="1"/>
  <c r="K60" i="4"/>
  <c r="M60" i="4" s="1"/>
  <c r="K57" i="4"/>
  <c r="M57" i="4" s="1"/>
  <c r="K54" i="4"/>
  <c r="M54" i="4" s="1"/>
  <c r="K51" i="4"/>
  <c r="M51" i="4" s="1"/>
  <c r="O84" i="4" l="1"/>
  <c r="N84" i="4"/>
  <c r="H108" i="4"/>
  <c r="H105" i="4"/>
  <c r="N105" i="4" s="1"/>
  <c r="H102" i="4"/>
  <c r="N102" i="4" s="1"/>
  <c r="H99" i="4"/>
  <c r="H96" i="4"/>
  <c r="N96" i="4" s="1"/>
  <c r="H93" i="4"/>
  <c r="H90" i="4"/>
  <c r="H87" i="4"/>
  <c r="P84" i="4"/>
  <c r="Q84" i="4" s="1"/>
  <c r="H81" i="4"/>
  <c r="N81" i="4" s="1"/>
  <c r="H78" i="4"/>
  <c r="N78" i="4" s="1"/>
  <c r="H75" i="4"/>
  <c r="N75" i="4" s="1"/>
  <c r="H72" i="4"/>
  <c r="N72" i="4" s="1"/>
  <c r="H69" i="4"/>
  <c r="H66" i="4"/>
  <c r="N66" i="4" s="1"/>
  <c r="H63" i="4"/>
  <c r="H60" i="4"/>
  <c r="H57" i="4"/>
  <c r="N57" i="4" s="1"/>
  <c r="H54" i="4"/>
  <c r="N54" i="4" s="1"/>
  <c r="H51" i="4"/>
  <c r="K26" i="4"/>
  <c r="M26" i="4" s="1"/>
  <c r="K23" i="4"/>
  <c r="M23" i="4" s="1"/>
  <c r="O51" i="4" l="1"/>
  <c r="N51" i="4"/>
  <c r="P51" i="4" s="1"/>
  <c r="Q51" i="4" s="1"/>
  <c r="O90" i="4"/>
  <c r="N90" i="4"/>
  <c r="O99" i="4"/>
  <c r="N99" i="4"/>
  <c r="O69" i="4"/>
  <c r="N69" i="4"/>
  <c r="P69" i="4" s="1"/>
  <c r="Q69" i="4" s="1"/>
  <c r="O87" i="4"/>
  <c r="N87" i="4"/>
  <c r="P87" i="4" s="1"/>
  <c r="Q87" i="4" s="1"/>
  <c r="O93" i="4"/>
  <c r="N93" i="4"/>
  <c r="P93" i="4" s="1"/>
  <c r="Q93" i="4" s="1"/>
  <c r="O108" i="4"/>
  <c r="N108" i="4"/>
  <c r="P108" i="4" s="1"/>
  <c r="Q108" i="4" s="1"/>
  <c r="O60" i="4"/>
  <c r="N60" i="4"/>
  <c r="O63" i="4"/>
  <c r="N63" i="4"/>
  <c r="O66" i="4"/>
  <c r="O75" i="4"/>
  <c r="O81" i="4"/>
  <c r="P81" i="4" s="1"/>
  <c r="Q81" i="4" s="1"/>
  <c r="O96" i="4"/>
  <c r="O57" i="4"/>
  <c r="O54" i="4"/>
  <c r="P54" i="4" s="1"/>
  <c r="Q54" i="4" s="1"/>
  <c r="O102" i="4"/>
  <c r="O72" i="4"/>
  <c r="O78" i="4"/>
  <c r="P78" i="4" s="1"/>
  <c r="Q78" i="4" s="1"/>
  <c r="O105" i="4"/>
  <c r="P105" i="4" s="1"/>
  <c r="Q105" i="4" s="1"/>
  <c r="P63" i="4"/>
  <c r="Q63" i="4" s="1"/>
  <c r="P90" i="4"/>
  <c r="Q90" i="4" s="1"/>
  <c r="P60" i="4"/>
  <c r="Q60" i="4" s="1"/>
  <c r="H26" i="4"/>
  <c r="N26" i="4" s="1"/>
  <c r="H23" i="4"/>
  <c r="P99" i="4"/>
  <c r="Q99" i="4" s="1"/>
  <c r="P66" i="4"/>
  <c r="Q66" i="4" s="1"/>
  <c r="N58" i="19"/>
  <c r="K58" i="19"/>
  <c r="J58" i="19"/>
  <c r="I58" i="19"/>
  <c r="F58" i="19"/>
  <c r="G58" i="19" s="1"/>
  <c r="H58" i="19" s="1"/>
  <c r="T57" i="19"/>
  <c r="T66" i="19" s="1"/>
  <c r="M57" i="19"/>
  <c r="F57" i="19"/>
  <c r="G57" i="19" s="1"/>
  <c r="N48" i="19"/>
  <c r="K48" i="19"/>
  <c r="J48" i="19"/>
  <c r="I48" i="19"/>
  <c r="F48" i="19"/>
  <c r="T47" i="19"/>
  <c r="T56" i="19" s="1"/>
  <c r="M47" i="19"/>
  <c r="F47" i="19"/>
  <c r="N38" i="19"/>
  <c r="K38" i="19"/>
  <c r="J38" i="19"/>
  <c r="I38" i="19"/>
  <c r="F38" i="19"/>
  <c r="G38" i="19" s="1"/>
  <c r="H38" i="19" s="1"/>
  <c r="T37" i="19"/>
  <c r="M37" i="19"/>
  <c r="F37" i="19"/>
  <c r="G37" i="19" s="1"/>
  <c r="H37" i="19" s="1"/>
  <c r="N28" i="19"/>
  <c r="K28" i="19"/>
  <c r="J28" i="19"/>
  <c r="I28" i="19"/>
  <c r="F28" i="19"/>
  <c r="G28" i="19" s="1"/>
  <c r="H28" i="19" s="1"/>
  <c r="T27" i="19"/>
  <c r="T36" i="19" s="1"/>
  <c r="M27" i="19"/>
  <c r="F27" i="19"/>
  <c r="T17" i="19"/>
  <c r="T26" i="19" s="1"/>
  <c r="J18" i="19"/>
  <c r="K18" i="19"/>
  <c r="I18" i="19"/>
  <c r="M17" i="19"/>
  <c r="I66" i="19"/>
  <c r="I56" i="19"/>
  <c r="I36" i="19"/>
  <c r="I46" i="19" s="1"/>
  <c r="I26" i="19"/>
  <c r="N18" i="19"/>
  <c r="F18" i="19"/>
  <c r="F17" i="19"/>
  <c r="I66" i="3"/>
  <c r="P58" i="3"/>
  <c r="M58" i="3"/>
  <c r="O58" i="3" s="1"/>
  <c r="F58" i="3"/>
  <c r="M57" i="3"/>
  <c r="O57" i="3" s="1"/>
  <c r="F57" i="3"/>
  <c r="G57" i="3" s="1"/>
  <c r="H57" i="3" s="1"/>
  <c r="I56" i="3"/>
  <c r="P48" i="3"/>
  <c r="M48" i="3"/>
  <c r="O48" i="3" s="1"/>
  <c r="F48" i="3"/>
  <c r="G48" i="3" s="1"/>
  <c r="M47" i="3"/>
  <c r="O47" i="3" s="1"/>
  <c r="F47" i="3"/>
  <c r="G47" i="3" s="1"/>
  <c r="B67" i="2"/>
  <c r="C75" i="14" s="1"/>
  <c r="J66" i="2"/>
  <c r="I66" i="2"/>
  <c r="J65" i="2"/>
  <c r="I65" i="2"/>
  <c r="J64" i="2"/>
  <c r="I64" i="2"/>
  <c r="J63" i="2"/>
  <c r="I63" i="2"/>
  <c r="N62" i="2"/>
  <c r="L62" i="2" s="1"/>
  <c r="M62" i="2"/>
  <c r="K62" i="2" s="1"/>
  <c r="J62" i="2"/>
  <c r="I62" i="2"/>
  <c r="J53" i="2"/>
  <c r="J54" i="2"/>
  <c r="J55" i="2"/>
  <c r="I53" i="2"/>
  <c r="I54" i="2"/>
  <c r="I55" i="2"/>
  <c r="J52" i="2"/>
  <c r="G113" i="2"/>
  <c r="D9" i="2" s="1"/>
  <c r="G98" i="2"/>
  <c r="C9" i="2" s="1"/>
  <c r="D40" i="2"/>
  <c r="F40" i="2" s="1"/>
  <c r="O23" i="4" l="1"/>
  <c r="N23" i="4"/>
  <c r="P23" i="4" s="1"/>
  <c r="Q23" i="4" s="1"/>
  <c r="P102" i="4"/>
  <c r="Q102" i="4" s="1"/>
  <c r="P75" i="4"/>
  <c r="Q75" i="4" s="1"/>
  <c r="P57" i="4"/>
  <c r="Q57" i="4" s="1"/>
  <c r="P72" i="4"/>
  <c r="Q72" i="4" s="1"/>
  <c r="P96" i="4"/>
  <c r="Q96" i="4" s="1"/>
  <c r="M28" i="19"/>
  <c r="D75" i="14"/>
  <c r="D62" i="14" s="1"/>
  <c r="D96" i="14" s="1"/>
  <c r="D8" i="20" s="1"/>
  <c r="C62" i="14"/>
  <c r="C96" i="14" s="1"/>
  <c r="M38" i="19"/>
  <c r="O26" i="4"/>
  <c r="I52" i="2"/>
  <c r="J67" i="2"/>
  <c r="M18" i="19"/>
  <c r="M26" i="19" s="1"/>
  <c r="M58" i="19"/>
  <c r="M66" i="19" s="1"/>
  <c r="M48" i="19"/>
  <c r="M56" i="19" s="1"/>
  <c r="H57" i="19"/>
  <c r="N57" i="19"/>
  <c r="O57" i="19" s="1"/>
  <c r="O58" i="19"/>
  <c r="P58" i="19" s="1"/>
  <c r="Q58" i="19" s="1"/>
  <c r="G47" i="19"/>
  <c r="H47" i="19" s="1"/>
  <c r="G48" i="19"/>
  <c r="H48" i="19" s="1"/>
  <c r="N37" i="19"/>
  <c r="O37" i="19" s="1"/>
  <c r="O38" i="19"/>
  <c r="P38" i="19" s="1"/>
  <c r="Q38" i="19" s="1"/>
  <c r="T46" i="19"/>
  <c r="G27" i="19"/>
  <c r="H27" i="19" s="1"/>
  <c r="O28" i="19"/>
  <c r="P28" i="19" s="1"/>
  <c r="Q28" i="19" s="1"/>
  <c r="G18" i="19"/>
  <c r="H18" i="19" s="1"/>
  <c r="G17" i="19"/>
  <c r="H17" i="19" s="1"/>
  <c r="M36" i="19"/>
  <c r="M46" i="19" s="1"/>
  <c r="O66" i="3"/>
  <c r="P57" i="3"/>
  <c r="G58" i="3"/>
  <c r="H58" i="3" s="1"/>
  <c r="Q57" i="3"/>
  <c r="H47" i="3"/>
  <c r="Q47" i="3"/>
  <c r="Q48" i="3"/>
  <c r="R48" i="3" s="1"/>
  <c r="S48" i="3" s="1"/>
  <c r="H48" i="3"/>
  <c r="O56" i="3"/>
  <c r="P47" i="3"/>
  <c r="E9" i="2"/>
  <c r="I67" i="2"/>
  <c r="D6" i="2" s="1"/>
  <c r="D16" i="12"/>
  <c r="C16" i="12" s="1"/>
  <c r="C9" i="12"/>
  <c r="P26" i="4" l="1"/>
  <c r="Q26" i="4" s="1"/>
  <c r="R57" i="3"/>
  <c r="S57" i="3" s="1"/>
  <c r="N27" i="19"/>
  <c r="O46" i="19"/>
  <c r="N47" i="19"/>
  <c r="P57" i="19"/>
  <c r="Q57" i="19" s="1"/>
  <c r="O48" i="19"/>
  <c r="P48" i="19" s="1"/>
  <c r="Q48" i="19" s="1"/>
  <c r="O47" i="19"/>
  <c r="P37" i="19"/>
  <c r="Q37" i="19" s="1"/>
  <c r="Q46" i="19" s="1"/>
  <c r="O27" i="19"/>
  <c r="P27" i="19" s="1"/>
  <c r="Q27" i="19" s="1"/>
  <c r="O18" i="19"/>
  <c r="P18" i="19" s="1"/>
  <c r="Q18" i="19" s="1"/>
  <c r="N17" i="19"/>
  <c r="O17" i="19" s="1"/>
  <c r="R47" i="3"/>
  <c r="S47" i="3" s="1"/>
  <c r="T47" i="3" s="1"/>
  <c r="V47" i="3" s="1"/>
  <c r="X47" i="3" s="1"/>
  <c r="X56" i="3" s="1"/>
  <c r="Q58" i="3"/>
  <c r="R58" i="3" s="1"/>
  <c r="S58" i="3" s="1"/>
  <c r="S66" i="3" s="1"/>
  <c r="Q56" i="3"/>
  <c r="C46" i="12"/>
  <c r="P47" i="19" l="1"/>
  <c r="Q47" i="19" s="1"/>
  <c r="Q56" i="19" s="1"/>
  <c r="S56" i="3"/>
  <c r="O56" i="19"/>
  <c r="O26" i="19"/>
  <c r="Q36" i="19"/>
  <c r="P17" i="19"/>
  <c r="Q17" i="19" s="1"/>
  <c r="O36" i="19"/>
  <c r="O66" i="19"/>
  <c r="Q66" i="3"/>
  <c r="T57" i="3"/>
  <c r="V57" i="3" s="1"/>
  <c r="X57" i="3" s="1"/>
  <c r="X66" i="3" s="1"/>
  <c r="K29" i="4"/>
  <c r="M29" i="4" s="1"/>
  <c r="K43" i="4"/>
  <c r="M43" i="4" s="1"/>
  <c r="O119" i="10"/>
  <c r="O120" i="10"/>
  <c r="O121" i="10"/>
  <c r="E130" i="10"/>
  <c r="G137" i="10"/>
  <c r="E137" i="10"/>
  <c r="G136" i="10"/>
  <c r="E136" i="10"/>
  <c r="G135" i="10"/>
  <c r="E135" i="10"/>
  <c r="E138" i="10" s="1"/>
  <c r="G132" i="10"/>
  <c r="E132" i="10"/>
  <c r="G131" i="10"/>
  <c r="E131" i="10"/>
  <c r="G130" i="10"/>
  <c r="H123" i="10"/>
  <c r="B35" i="14" s="1"/>
  <c r="G72" i="10"/>
  <c r="G73" i="10"/>
  <c r="G71" i="10"/>
  <c r="G67" i="10"/>
  <c r="G68" i="10"/>
  <c r="E73" i="10"/>
  <c r="E72" i="10"/>
  <c r="E71" i="10"/>
  <c r="E67" i="10"/>
  <c r="E68" i="10"/>
  <c r="M49" i="10"/>
  <c r="M50" i="10"/>
  <c r="M44" i="10"/>
  <c r="M45" i="10"/>
  <c r="M39" i="10"/>
  <c r="M40" i="10"/>
  <c r="J49" i="10"/>
  <c r="J50" i="10"/>
  <c r="J44" i="10"/>
  <c r="J45" i="10"/>
  <c r="J39" i="10"/>
  <c r="J40" i="10"/>
  <c r="G49" i="10"/>
  <c r="G50" i="10"/>
  <c r="G45" i="10"/>
  <c r="G44" i="10"/>
  <c r="G39" i="10"/>
  <c r="G40" i="10"/>
  <c r="C70" i="12"/>
  <c r="F70" i="12" s="1"/>
  <c r="C71" i="12"/>
  <c r="F71" i="12" s="1"/>
  <c r="C72" i="12"/>
  <c r="F72" i="12" s="1"/>
  <c r="C73" i="12"/>
  <c r="F73" i="12" s="1"/>
  <c r="C74" i="12"/>
  <c r="F74" i="12" s="1"/>
  <c r="C75" i="12"/>
  <c r="F75" i="12" s="1"/>
  <c r="C76" i="12"/>
  <c r="C69" i="12"/>
  <c r="F69" i="12" s="1"/>
  <c r="C65" i="12"/>
  <c r="F65" i="12" s="1"/>
  <c r="C60" i="12"/>
  <c r="F60" i="12" s="1"/>
  <c r="C61" i="12"/>
  <c r="F61" i="12" s="1"/>
  <c r="C62" i="12"/>
  <c r="F62" i="12" s="1"/>
  <c r="C63" i="12"/>
  <c r="F63" i="12" s="1"/>
  <c r="C64" i="12"/>
  <c r="F64" i="12" s="1"/>
  <c r="C66" i="12"/>
  <c r="F66" i="12" s="1"/>
  <c r="C67" i="12"/>
  <c r="F67" i="12" s="1"/>
  <c r="D15" i="12"/>
  <c r="C15" i="12" s="1"/>
  <c r="C17" i="12"/>
  <c r="C10" i="12"/>
  <c r="G51" i="10" l="1"/>
  <c r="G46" i="10"/>
  <c r="M118" i="10"/>
  <c r="O118" i="10"/>
  <c r="M117" i="10"/>
  <c r="O117" i="10"/>
  <c r="G133" i="10"/>
  <c r="E133" i="10"/>
  <c r="F68" i="12"/>
  <c r="C28" i="12" s="1"/>
  <c r="M121" i="10"/>
  <c r="M120" i="10"/>
  <c r="M119" i="10"/>
  <c r="G74" i="10"/>
  <c r="G138" i="10"/>
  <c r="H43" i="4"/>
  <c r="H29" i="4"/>
  <c r="O68" i="19"/>
  <c r="D19" i="2" s="1"/>
  <c r="Q26" i="19"/>
  <c r="Q66" i="19"/>
  <c r="G69" i="10"/>
  <c r="E74" i="10"/>
  <c r="P44" i="10"/>
  <c r="P45" i="10"/>
  <c r="P50" i="10"/>
  <c r="P49" i="10"/>
  <c r="P39" i="10"/>
  <c r="H160" i="10"/>
  <c r="D56" i="14" s="1"/>
  <c r="G160" i="10"/>
  <c r="C56" i="14" s="1"/>
  <c r="F149" i="10"/>
  <c r="D52" i="14" s="1"/>
  <c r="E149" i="10"/>
  <c r="C52" i="14" s="1"/>
  <c r="O29" i="4" l="1"/>
  <c r="N29" i="4"/>
  <c r="O43" i="4"/>
  <c r="N43" i="4"/>
  <c r="D34" i="14"/>
  <c r="D32" i="14" s="1"/>
  <c r="P43" i="4"/>
  <c r="Q43" i="4" s="1"/>
  <c r="K47" i="4"/>
  <c r="M47" i="4" s="1"/>
  <c r="H47" i="4"/>
  <c r="C104" i="12"/>
  <c r="D104" i="12" s="1"/>
  <c r="C103" i="12"/>
  <c r="J18" i="9"/>
  <c r="G18" i="9"/>
  <c r="N47" i="4" l="1"/>
  <c r="O47" i="4"/>
  <c r="D103" i="12"/>
  <c r="C42" i="12" s="1"/>
  <c r="C44" i="12" s="1"/>
  <c r="B90" i="13" s="1"/>
  <c r="C89" i="13"/>
  <c r="P29" i="4"/>
  <c r="Q29" i="4" s="1"/>
  <c r="P47" i="4" l="1"/>
  <c r="Q47" i="4" s="1"/>
  <c r="C188" i="14"/>
  <c r="B56" i="2" l="1"/>
  <c r="C25" i="14" s="1"/>
  <c r="H29" i="2"/>
  <c r="D29" i="2" s="1"/>
  <c r="H41" i="2"/>
  <c r="D41" i="2" s="1"/>
  <c r="H39" i="2"/>
  <c r="D39" i="2" s="1"/>
  <c r="H38" i="2"/>
  <c r="D38" i="2" s="1"/>
  <c r="H37" i="2"/>
  <c r="D37" i="2" s="1"/>
  <c r="H36" i="2"/>
  <c r="D36" i="2" s="1"/>
  <c r="H30" i="2"/>
  <c r="D30" i="2" s="1"/>
  <c r="H31" i="2"/>
  <c r="D31" i="2" s="1"/>
  <c r="H32" i="2"/>
  <c r="D32" i="2" s="1"/>
  <c r="H33" i="2"/>
  <c r="D33" i="2" s="1"/>
  <c r="H34" i="2"/>
  <c r="D34" i="2" s="1"/>
  <c r="C11" i="14" l="1"/>
  <c r="D25" i="14"/>
  <c r="J51" i="2"/>
  <c r="J56" i="2" s="1"/>
  <c r="C93" i="13" s="1"/>
  <c r="H14" i="14"/>
  <c r="E12" i="14" l="1"/>
  <c r="D12" i="14"/>
  <c r="D11" i="14" s="1"/>
  <c r="I56" i="2"/>
  <c r="C6" i="2" s="1"/>
  <c r="D147" i="14" l="1"/>
  <c r="C58" i="12" l="1"/>
  <c r="F58" i="12" s="1"/>
  <c r="C27" i="12" s="1"/>
  <c r="F159" i="10"/>
  <c r="F158" i="10"/>
  <c r="F157" i="10"/>
  <c r="F156" i="10"/>
  <c r="F155" i="10"/>
  <c r="F94" i="10"/>
  <c r="H94" i="10" s="1"/>
  <c r="B88" i="10"/>
  <c r="B81" i="10"/>
  <c r="F38" i="2"/>
  <c r="D57" i="10"/>
  <c r="D56" i="10"/>
  <c r="F98" i="10"/>
  <c r="H98" i="10" s="1"/>
  <c r="F96" i="10"/>
  <c r="H96" i="10" s="1"/>
  <c r="F95" i="10"/>
  <c r="H95" i="10" s="1"/>
  <c r="H99" i="10" l="1"/>
  <c r="D26" i="14" s="1"/>
  <c r="F160" i="10"/>
  <c r="D58" i="10"/>
  <c r="D15" i="10" s="1"/>
  <c r="D18" i="10" s="1"/>
  <c r="E18" i="10" s="1"/>
  <c r="M122" i="10" l="1"/>
  <c r="O122" i="10"/>
  <c r="B34" i="13"/>
  <c r="C47" i="13" s="1"/>
  <c r="D26" i="10"/>
  <c r="O123" i="10"/>
  <c r="M123" i="10"/>
  <c r="C35" i="14" s="1"/>
  <c r="H17" i="4"/>
  <c r="H20" i="4"/>
  <c r="H36" i="4"/>
  <c r="K17" i="4"/>
  <c r="M17" i="4" s="1"/>
  <c r="K20" i="4"/>
  <c r="M20" i="4" s="1"/>
  <c r="K36" i="4"/>
  <c r="M36" i="4" s="1"/>
  <c r="O20" i="4" l="1"/>
  <c r="N20" i="4"/>
  <c r="O36" i="4"/>
  <c r="N36" i="4"/>
  <c r="N17" i="4"/>
  <c r="O17" i="4"/>
  <c r="P17" i="4" l="1"/>
  <c r="Q17" i="4" s="1"/>
  <c r="P36" i="4"/>
  <c r="Q36" i="4" s="1"/>
  <c r="P20" i="4"/>
  <c r="Q20" i="4" s="1"/>
  <c r="K14" i="4" l="1"/>
  <c r="M14" i="4" s="1"/>
  <c r="G110" i="9"/>
  <c r="G80" i="9"/>
  <c r="N66" i="9"/>
  <c r="J66" i="9"/>
  <c r="G66" i="9"/>
  <c r="N58" i="9"/>
  <c r="J58" i="9"/>
  <c r="G58" i="9"/>
  <c r="N52" i="9"/>
  <c r="J52" i="9"/>
  <c r="G52" i="9"/>
  <c r="N42" i="9"/>
  <c r="J42" i="9"/>
  <c r="G42" i="9"/>
  <c r="N37" i="9"/>
  <c r="J37" i="9"/>
  <c r="G37" i="9"/>
  <c r="N26" i="9"/>
  <c r="J26" i="9"/>
  <c r="G26" i="9"/>
  <c r="N6" i="9"/>
  <c r="J6" i="9"/>
  <c r="G6" i="9"/>
  <c r="M112" i="4" l="1"/>
  <c r="N14" i="4"/>
  <c r="O14" i="4"/>
  <c r="G47" i="9"/>
  <c r="E66" i="10"/>
  <c r="M41" i="10"/>
  <c r="M46" i="10"/>
  <c r="M51" i="10"/>
  <c r="J41" i="10"/>
  <c r="J46" i="10"/>
  <c r="J51" i="10"/>
  <c r="E69" i="10" l="1"/>
  <c r="C34" i="14" s="1"/>
  <c r="C32" i="14" s="1"/>
  <c r="B34" i="14"/>
  <c r="B32" i="14" s="1"/>
  <c r="G41" i="10"/>
  <c r="B37" i="14"/>
  <c r="P40" i="10"/>
  <c r="W52" i="10"/>
  <c r="B85" i="13"/>
  <c r="C86" i="13"/>
  <c r="B87" i="13"/>
  <c r="C88" i="13"/>
  <c r="E34" i="12"/>
  <c r="F76" i="12"/>
  <c r="F77" i="12" s="1"/>
  <c r="C29" i="12" s="1"/>
  <c r="N18" i="9"/>
  <c r="N47" i="9" s="1"/>
  <c r="J47" i="9"/>
  <c r="G72" i="9"/>
  <c r="G74" i="9" s="1"/>
  <c r="B39" i="14" s="1"/>
  <c r="J72" i="9"/>
  <c r="N72" i="9"/>
  <c r="N74" i="9"/>
  <c r="D39" i="14" s="1"/>
  <c r="D58" i="14" s="1"/>
  <c r="D98" i="14" s="1"/>
  <c r="G84" i="9"/>
  <c r="G89" i="9"/>
  <c r="F5" i="15"/>
  <c r="F6" i="15"/>
  <c r="F7" i="15"/>
  <c r="F8" i="15"/>
  <c r="F9" i="15"/>
  <c r="F10" i="15"/>
  <c r="F11" i="15"/>
  <c r="F12" i="15"/>
  <c r="F14" i="15"/>
  <c r="E22" i="15"/>
  <c r="F22" i="15"/>
  <c r="C24" i="15"/>
  <c r="D24" i="15"/>
  <c r="E24" i="15"/>
  <c r="E5" i="10"/>
  <c r="E6" i="10"/>
  <c r="E7" i="10"/>
  <c r="E8" i="10"/>
  <c r="E15" i="10"/>
  <c r="E16" i="10"/>
  <c r="E24" i="10"/>
  <c r="E26" i="10" s="1"/>
  <c r="F17" i="3"/>
  <c r="M17" i="3"/>
  <c r="O17" i="3" s="1"/>
  <c r="F18" i="3"/>
  <c r="M18" i="3"/>
  <c r="O18" i="3" s="1"/>
  <c r="P18" i="3"/>
  <c r="I26" i="3"/>
  <c r="F27" i="3"/>
  <c r="M27" i="3"/>
  <c r="O27" i="3"/>
  <c r="F28" i="3"/>
  <c r="G28" i="3" s="1"/>
  <c r="H28" i="3" s="1"/>
  <c r="M28" i="3"/>
  <c r="O28" i="3" s="1"/>
  <c r="P28" i="3"/>
  <c r="I36" i="3"/>
  <c r="I46" i="3" s="1"/>
  <c r="F37" i="3"/>
  <c r="M37" i="3"/>
  <c r="O37" i="3" s="1"/>
  <c r="F38" i="3"/>
  <c r="G38" i="3" s="1"/>
  <c r="H38" i="3" s="1"/>
  <c r="M38" i="3"/>
  <c r="O38" i="3" s="1"/>
  <c r="P38" i="3"/>
  <c r="E7" i="2"/>
  <c r="E8" i="2"/>
  <c r="E18" i="2"/>
  <c r="E20" i="2"/>
  <c r="E21" i="2"/>
  <c r="F30" i="2"/>
  <c r="F31" i="2"/>
  <c r="F32" i="2"/>
  <c r="F33" i="2"/>
  <c r="F36" i="2"/>
  <c r="F37" i="2"/>
  <c r="F39" i="2"/>
  <c r="E6" i="2"/>
  <c r="E72" i="2"/>
  <c r="E73" i="2"/>
  <c r="E74" i="2"/>
  <c r="E75" i="2"/>
  <c r="E76" i="2"/>
  <c r="E77" i="2"/>
  <c r="E78" i="2"/>
  <c r="E79" i="2"/>
  <c r="E80" i="2"/>
  <c r="E81" i="2"/>
  <c r="C82" i="2"/>
  <c r="D82" i="2"/>
  <c r="G118" i="9" l="1"/>
  <c r="G125" i="9" s="1"/>
  <c r="E32" i="12" s="1"/>
  <c r="F24" i="15"/>
  <c r="B58" i="14"/>
  <c r="B98" i="14" s="1"/>
  <c r="J74" i="9"/>
  <c r="C39" i="14" s="1"/>
  <c r="O26" i="3"/>
  <c r="G37" i="3"/>
  <c r="H37" i="3" s="1"/>
  <c r="P37" i="3"/>
  <c r="O36" i="3"/>
  <c r="O46" i="3" s="1"/>
  <c r="Q28" i="3"/>
  <c r="R28" i="3" s="1"/>
  <c r="S28" i="3" s="1"/>
  <c r="G27" i="3"/>
  <c r="Q38" i="3"/>
  <c r="R38" i="3" s="1"/>
  <c r="S38" i="3" s="1"/>
  <c r="R46" i="10"/>
  <c r="P46" i="10"/>
  <c r="R41" i="10"/>
  <c r="P41" i="10"/>
  <c r="R51" i="10"/>
  <c r="P51" i="10"/>
  <c r="E82" i="2"/>
  <c r="F41" i="2"/>
  <c r="D5" i="2" s="1"/>
  <c r="D11" i="2" s="1"/>
  <c r="D15" i="2" s="1"/>
  <c r="G17" i="3"/>
  <c r="H17" i="3" s="1"/>
  <c r="G18" i="3"/>
  <c r="H18" i="3" s="1"/>
  <c r="Q37" i="3" l="1"/>
  <c r="B140" i="14"/>
  <c r="C97" i="13" s="1"/>
  <c r="D7" i="20"/>
  <c r="D9" i="20" s="1"/>
  <c r="R37" i="3"/>
  <c r="S37" i="3" s="1"/>
  <c r="P27" i="3"/>
  <c r="H27" i="3"/>
  <c r="Q27" i="3"/>
  <c r="Q36" i="3" s="1"/>
  <c r="Q46" i="3" s="1"/>
  <c r="D146" i="14"/>
  <c r="D148" i="14" s="1"/>
  <c r="E37" i="14"/>
  <c r="C37" i="14"/>
  <c r="D17" i="2"/>
  <c r="D22" i="2" s="1"/>
  <c r="D24" i="2" s="1"/>
  <c r="E33" i="12"/>
  <c r="Q18" i="3"/>
  <c r="R18" i="3" s="1"/>
  <c r="S18" i="3" s="1"/>
  <c r="P17" i="3"/>
  <c r="Q17" i="3" s="1"/>
  <c r="G5" i="12" l="1"/>
  <c r="G23" i="12" s="1"/>
  <c r="C58" i="14"/>
  <c r="E58" i="14"/>
  <c r="E98" i="14" s="1"/>
  <c r="D10" i="20"/>
  <c r="R17" i="3"/>
  <c r="S17" i="3" s="1"/>
  <c r="T17" i="3" s="1"/>
  <c r="V17" i="3" s="1"/>
  <c r="X17" i="3" s="1"/>
  <c r="X26" i="3" s="1"/>
  <c r="D149" i="14"/>
  <c r="D153" i="14" s="1"/>
  <c r="T37" i="3"/>
  <c r="V37" i="3" s="1"/>
  <c r="X37" i="3" s="1"/>
  <c r="Q26" i="3"/>
  <c r="R27" i="3"/>
  <c r="S27" i="3" s="1"/>
  <c r="G29" i="12" l="1"/>
  <c r="G28" i="12"/>
  <c r="G27" i="12"/>
  <c r="D14" i="20"/>
  <c r="E14" i="20"/>
  <c r="C98" i="14"/>
  <c r="S26" i="3"/>
  <c r="C166" i="14"/>
  <c r="D166" i="14"/>
  <c r="Q68" i="3"/>
  <c r="T27" i="3"/>
  <c r="V27" i="3" s="1"/>
  <c r="X27" i="3" s="1"/>
  <c r="X36" i="3" s="1"/>
  <c r="X46" i="3" s="1"/>
  <c r="S36" i="3"/>
  <c r="S46" i="3" s="1"/>
  <c r="C19" i="2" l="1"/>
  <c r="E19" i="2" s="1"/>
  <c r="D158" i="14"/>
  <c r="D162" i="14" s="1"/>
  <c r="C140" i="14"/>
  <c r="B98" i="13" s="1"/>
  <c r="D27" i="20"/>
  <c r="D19" i="20" s="1"/>
  <c r="D23" i="20" s="1"/>
  <c r="C27" i="20"/>
  <c r="P14" i="4" l="1"/>
  <c r="Q14" i="4" s="1"/>
  <c r="Q112" i="4" s="1"/>
  <c r="F29" i="2"/>
  <c r="F34" i="2" s="1"/>
  <c r="F43" i="2" l="1"/>
  <c r="C5" i="2"/>
  <c r="C11" i="2" s="1"/>
  <c r="C15" i="2" s="1"/>
  <c r="C17" i="2" l="1"/>
  <c r="C22" i="2" s="1"/>
  <c r="E5" i="2"/>
  <c r="E11" i="2" s="1"/>
  <c r="E15" i="2" l="1"/>
  <c r="E17" i="2"/>
  <c r="C24" i="2" l="1"/>
  <c r="C5" i="12" s="1"/>
  <c r="E22" i="2"/>
  <c r="E24" i="2" s="1"/>
  <c r="D19" i="12" l="1"/>
  <c r="C19" i="12" s="1"/>
  <c r="D18" i="12"/>
  <c r="C18" i="12" s="1"/>
  <c r="D20" i="12"/>
  <c r="C20" i="12" s="1"/>
  <c r="C21" i="12" l="1"/>
  <c r="C23" i="12" s="1"/>
  <c r="C25" i="12" l="1"/>
  <c r="G25" i="12" s="1"/>
  <c r="G30" i="12" s="1"/>
  <c r="G38" i="12" s="1"/>
  <c r="G39" i="12" s="1"/>
  <c r="C96" i="13"/>
  <c r="C99" i="13" s="1"/>
  <c r="B84" i="13" s="1"/>
  <c r="B99" i="13" s="1"/>
  <c r="C30" i="12" l="1"/>
  <c r="C35" i="12" s="1"/>
  <c r="C37" i="12" s="1"/>
  <c r="C38" i="12" s="1"/>
  <c r="C39" i="12" s="1"/>
  <c r="C40" i="12" s="1"/>
  <c r="C41" i="12" s="1"/>
  <c r="C43" i="12" s="1"/>
  <c r="C49" i="12" s="1"/>
</calcChain>
</file>

<file path=xl/comments1.xml><?xml version="1.0" encoding="utf-8"?>
<comments xmlns="http://schemas.openxmlformats.org/spreadsheetml/2006/main">
  <authors>
    <author>Veronica Andrea Aguero</author>
    <author>Adriana Leonor Gutierrez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 xml:space="preserve">ATENCION!! 
</t>
        </r>
        <r>
          <rPr>
            <sz val="9"/>
            <color indexed="81"/>
            <rFont val="Tahoma"/>
            <family val="2"/>
          </rPr>
          <t xml:space="preserve">Cargar los datos en la planilla de la FILA 28
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>Se carga manualmente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" authorId="0" shapeId="0">
      <text>
        <r>
          <rPr>
            <b/>
            <sz val="9"/>
            <color indexed="81"/>
            <rFont val="Tahoma"/>
            <family val="2"/>
          </rPr>
          <t xml:space="preserve"> Pueden deducirse por método de gastos reales o presuntos</t>
        </r>
      </text>
    </comment>
    <comment ref="A15" authorId="0" shapeId="0">
      <text>
        <r>
          <rPr>
            <sz val="9"/>
            <color indexed="81"/>
            <rFont val="Tahoma"/>
            <family val="2"/>
          </rPr>
          <t>Es el 5% de la renta bruta de primera categoría. Debe mantenerse el criterio por 5 años. No aplica para inmuebles administrados por un tercero ni titulares de inmuebles rurales. ART. 89 inc. b) LIG</t>
        </r>
      </text>
    </comment>
    <comment ref="A17" authorId="0" shapeId="0">
      <text>
        <r>
          <rPr>
            <sz val="9"/>
            <color indexed="81"/>
            <rFont val="Tahoma"/>
            <family val="2"/>
          </rPr>
          <t>Los gastos pagados por el locatario no son deducibles para el contribuyente ART. 89 inc. a) LIG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 xml:space="preserve">ATENCION!! </t>
        </r>
        <r>
          <rPr>
            <sz val="9"/>
            <color indexed="81"/>
            <rFont val="Tahoma"/>
            <family val="2"/>
          </rPr>
          <t xml:space="preserve">
Cargar los datos en la planilla de la FILA 48
</t>
        </r>
      </text>
    </comment>
    <comment ref="D17" authorId="1" shapeId="0">
      <text>
        <r>
          <rPr>
            <b/>
            <sz val="9"/>
            <color indexed="81"/>
            <rFont val="Tahoma"/>
            <family val="2"/>
          </rPr>
          <t xml:space="preserve">ATENCION!! 
</t>
        </r>
        <r>
          <rPr>
            <sz val="9"/>
            <color indexed="81"/>
            <rFont val="Tahoma"/>
            <family val="2"/>
          </rPr>
          <t>Cargar los datos en la planilla de la FILA 59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9" authorId="0" shapeId="0">
      <text>
        <r>
          <rPr>
            <sz val="9"/>
            <color indexed="81"/>
            <rFont val="Tahoma"/>
            <family val="2"/>
          </rPr>
          <t>Se cargan en el Cuadro de Amortización Inmuebles (inclusive las mejoras)</t>
        </r>
      </text>
    </comment>
    <comment ref="A26" authorId="0" shapeId="0">
      <text>
        <r>
          <rPr>
            <sz val="9"/>
            <color indexed="81"/>
            <rFont val="Tahoma"/>
            <family val="2"/>
          </rPr>
          <t xml:space="preserve">Se carga el importe de la locación y las fechas en que se aplicó. Por inmueble.
</t>
        </r>
      </text>
    </comment>
    <comment ref="F45" authorId="0" shapeId="0">
      <text>
        <r>
          <rPr>
            <sz val="9"/>
            <color indexed="81"/>
            <rFont val="Tahoma"/>
            <family val="2"/>
          </rPr>
          <t>Valor determinado por el profesional en base a lo informado por el contribuyente. Se sugiere detallar el credito  por cada inquilino</t>
        </r>
      </text>
    </comment>
    <comment ref="A48" authorId="0" shapeId="0">
      <text>
        <r>
          <rPr>
            <sz val="9"/>
            <color indexed="81"/>
            <rFont val="Tahoma"/>
            <family val="2"/>
          </rPr>
          <t>Realizadas por los inquilinos cuando el locador no se encuentra obligado a indemnizar. Se considera ganancia gravada: se distribuirá proporcionalmente en función de los años que resten del contrato.
Art. 44 LIG y art. 110 DR LIG</t>
        </r>
      </text>
    </comment>
    <comment ref="A59" authorId="0" shapeId="0">
      <text>
        <r>
          <rPr>
            <sz val="9"/>
            <color indexed="81"/>
            <rFont val="Tahoma"/>
            <family val="2"/>
          </rPr>
          <t>Realizadas por los inquilinos cuando el locador no se encuentra obligado a indemnizar. Se considera ganancia gravada: se distribuirá proporcionalmente en función de los años que resten del contrato.
Art. 44 LIG y art. 110 DR LIG</t>
        </r>
      </text>
    </comment>
  </commentList>
</comments>
</file>

<file path=xl/comments10.xml><?xml version="1.0" encoding="utf-8"?>
<comments xmlns="http://schemas.openxmlformats.org/spreadsheetml/2006/main">
  <authors>
    <author>Veronica Andrea Aguero</author>
  </authors>
  <commentList>
    <comment ref="A11" authorId="0" shapeId="0">
      <text>
        <r>
          <rPr>
            <sz val="9"/>
            <color indexed="81"/>
            <rFont val="Tahoma"/>
            <family val="2"/>
          </rPr>
          <t xml:space="preserve">Cuadro Amort. Inmuebles FA: columna Valor Origen
</t>
        </r>
      </text>
    </comment>
    <comment ref="H12" authorId="0" shapeId="0">
      <text>
        <r>
          <rPr>
            <sz val="9"/>
            <color indexed="81"/>
            <rFont val="Tahoma"/>
            <family val="2"/>
          </rPr>
          <t xml:space="preserve">Copiar el importe de la Hoja Amort. Inmuebles: columna Bienes Personales
</t>
        </r>
      </text>
    </comment>
    <comment ref="D14" authorId="0" shapeId="0">
      <text>
        <r>
          <rPr>
            <sz val="9"/>
            <color indexed="81"/>
            <rFont val="Tahoma"/>
            <family val="2"/>
          </rPr>
          <t xml:space="preserve">Copiar el importe de la Hoja Amort. Inmuebles: columna Bienes Personales
</t>
        </r>
      </text>
    </comment>
    <comment ref="E14" authorId="0" shapeId="0">
      <text>
        <r>
          <rPr>
            <sz val="9"/>
            <color indexed="81"/>
            <rFont val="Tahoma"/>
            <family val="2"/>
          </rPr>
          <t xml:space="preserve">Copiar el importe de la Hoja Amort. Inmuebles: columna Bienes Personales
</t>
        </r>
      </text>
    </comment>
    <comment ref="D15" authorId="0" shapeId="0">
      <text>
        <r>
          <rPr>
            <sz val="9"/>
            <color indexed="81"/>
            <rFont val="Tahoma"/>
            <family val="2"/>
          </rPr>
          <t xml:space="preserve">Copiar el importe de la Hoja Amort. Inmuebles: columna Bienes Personales
</t>
        </r>
      </text>
    </comment>
    <comment ref="E15" authorId="0" shapeId="0">
      <text>
        <r>
          <rPr>
            <sz val="9"/>
            <color indexed="81"/>
            <rFont val="Tahoma"/>
            <family val="2"/>
          </rPr>
          <t xml:space="preserve">Copiar el importe de la Hoja Amort. Inmuebles: columna Bienes Personales
</t>
        </r>
      </text>
    </comment>
    <comment ref="D20" authorId="0" shapeId="0">
      <text>
        <r>
          <rPr>
            <sz val="9"/>
            <color indexed="81"/>
            <rFont val="Tahoma"/>
            <family val="2"/>
          </rPr>
          <t xml:space="preserve">Copiar el importe de la Hoja Amort. Inmuebles: columna Bienes Personales
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Copiar el importe de la Hoja Amort. Inmuebles: columna Bienes Personales
</t>
        </r>
      </text>
    </comment>
    <comment ref="A28" authorId="0" shapeId="0">
      <text>
        <r>
          <rPr>
            <sz val="9"/>
            <color indexed="81"/>
            <rFont val="Tahoma"/>
            <family val="2"/>
          </rPr>
          <t xml:space="preserve">Cuadro Amort. Inmuebles FA: valor adquisición 
</t>
        </r>
      </text>
    </comment>
    <comment ref="C28" authorId="0" shapeId="0">
      <text>
        <r>
          <rPr>
            <sz val="9"/>
            <color indexed="81"/>
            <rFont val="Tahoma"/>
            <family val="2"/>
          </rPr>
          <t>Cuadro Amort. Otros Bienes: columna Valor Origen</t>
        </r>
      </text>
    </comment>
    <comment ref="D28" authorId="0" shapeId="0">
      <text>
        <r>
          <rPr>
            <sz val="9"/>
            <color indexed="81"/>
            <rFont val="Tahoma"/>
            <family val="2"/>
          </rPr>
          <t xml:space="preserve">Cuadro Amort. Otros Bienes: columna Bienes Personales
</t>
        </r>
      </text>
    </comment>
    <comment ref="A30" authorId="0" shapeId="0">
      <text>
        <r>
          <rPr>
            <sz val="9"/>
            <color indexed="81"/>
            <rFont val="Tahoma"/>
            <family val="2"/>
          </rPr>
          <t xml:space="preserve">Cuadro Amort. Bienes de Uso: valor adquisición 
</t>
        </r>
      </text>
    </comment>
    <comment ref="C30" authorId="0" shapeId="0">
      <text>
        <r>
          <rPr>
            <sz val="9"/>
            <color indexed="81"/>
            <rFont val="Tahoma"/>
            <family val="2"/>
          </rPr>
          <t>Cuadro Amort. Otros Bienes: columna Valor Origen</t>
        </r>
      </text>
    </comment>
    <comment ref="D30" authorId="0" shapeId="0">
      <text>
        <r>
          <rPr>
            <sz val="9"/>
            <color indexed="81"/>
            <rFont val="Tahoma"/>
            <family val="2"/>
          </rPr>
          <t xml:space="preserve">Cuadro Amort. Otros Bienes: columna Bienes Personales
</t>
        </r>
      </text>
    </comment>
    <comment ref="A35" authorId="0" shapeId="0">
      <text>
        <r>
          <rPr>
            <b/>
            <sz val="9"/>
            <color indexed="81"/>
            <rFont val="Tahoma"/>
            <family val="2"/>
          </rPr>
          <t>Se sugiere tomar la sumatoria del detalle de tenencias (2° CAT)</t>
        </r>
      </text>
    </comment>
    <comment ref="E35" authorId="0" shapeId="0">
      <text>
        <r>
          <rPr>
            <sz val="9"/>
            <color indexed="81"/>
            <rFont val="Tahoma"/>
            <family val="2"/>
          </rPr>
          <t xml:space="preserve">Depósitos a plazo fijo, caja de ahorro, cuentas especiales de ahorro o en otras formas de captación de fondos que determine el BCRA (Artículo 21 inc. h) Ley 23.966) </t>
        </r>
      </text>
    </comment>
    <comment ref="A43" authorId="0" shapeId="0">
      <text>
        <r>
          <rPr>
            <sz val="9"/>
            <color indexed="81"/>
            <rFont val="Tahoma"/>
            <family val="2"/>
          </rPr>
          <t xml:space="preserve">En Bienes Personales se computan como gravadas si exceden el monto del respectivo Impuesto Determinado (Artículo 7 Decreto 197/96)
</t>
        </r>
      </text>
    </comment>
    <comment ref="A44" authorId="0" shapeId="0">
      <text>
        <r>
          <rPr>
            <sz val="9"/>
            <color indexed="81"/>
            <rFont val="Tahoma"/>
            <family val="2"/>
          </rPr>
          <t xml:space="preserve">En Bienes Personales se computan como gravadas si exceden el monto del respectivo Impuesto Determinado (Artículo 7 Decreto 197/96)
</t>
        </r>
      </text>
    </comment>
    <comment ref="A46" authorId="0" shapeId="0">
      <text>
        <r>
          <rPr>
            <sz val="9"/>
            <color indexed="81"/>
            <rFont val="Tahoma"/>
            <family val="2"/>
          </rPr>
          <t xml:space="preserve">En Bienes Personales se computan como gravadas si exceden el monto del respectivo Impuesto Determinado (Artículo 7 Decreto 197/96)
</t>
        </r>
      </text>
    </comment>
    <comment ref="A48" authorId="0" shapeId="0">
      <text>
        <r>
          <rPr>
            <sz val="9"/>
            <color indexed="81"/>
            <rFont val="Tahoma"/>
            <family val="2"/>
          </rPr>
          <t xml:space="preserve">En Bienes Personales se computan como gravadas si exceden el monto del respectivo Impuesto Determinado (Artículo 7 Decreto 197/96)
</t>
        </r>
      </text>
    </comment>
    <comment ref="A49" authorId="0" shapeId="0">
      <text>
        <r>
          <rPr>
            <sz val="9"/>
            <color indexed="81"/>
            <rFont val="Tahoma"/>
            <family val="2"/>
          </rPr>
          <t xml:space="preserve">En Bienes Personales se computan como gravadas si exceden el monto del respectivo Impuesto Determinado (Artículo 7 Decreto 197/96)
</t>
        </r>
      </text>
    </comment>
    <comment ref="A50" authorId="0" shapeId="0">
      <text>
        <r>
          <rPr>
            <sz val="9"/>
            <color indexed="81"/>
            <rFont val="Tahoma"/>
            <family val="2"/>
          </rPr>
          <t xml:space="preserve">En Bienes Personales se computan como gravadas si exceden el monto del respectivo Impuesto Determinado (Artículo 7 Decreto 197/96)
</t>
        </r>
      </text>
    </comment>
    <comment ref="A54" authorId="0" shapeId="0">
      <text>
        <r>
          <rPr>
            <b/>
            <sz val="9"/>
            <color indexed="81"/>
            <rFont val="Tahoma"/>
            <family val="2"/>
          </rPr>
          <t xml:space="preserve">Cargar manualmente insertando filas en este apartado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62" authorId="0" shapeId="0">
      <text>
        <r>
          <rPr>
            <sz val="9"/>
            <color indexed="81"/>
            <rFont val="Tahoma"/>
            <family val="2"/>
          </rPr>
          <t>Cuadro Amort. Inmuebles FE: columna Valor Origen (en Pesos)</t>
        </r>
      </text>
    </comment>
    <comment ref="A78" authorId="0" shapeId="0">
      <text>
        <r>
          <rPr>
            <sz val="9"/>
            <color indexed="81"/>
            <rFont val="Tahoma"/>
            <family val="2"/>
          </rPr>
          <t xml:space="preserve">Cuadro Amort. Bienes de Uso: valor adquisición 
</t>
        </r>
      </text>
    </comment>
    <comment ref="A80" authorId="0" shapeId="0">
      <text>
        <r>
          <rPr>
            <sz val="9"/>
            <color indexed="81"/>
            <rFont val="Tahoma"/>
            <family val="2"/>
          </rPr>
          <t xml:space="preserve">Cuadro Amort. Bienes de Uso: valor adquisición 
</t>
        </r>
      </text>
    </comment>
    <comment ref="A84" authorId="0" shapeId="0">
      <text>
        <r>
          <rPr>
            <b/>
            <sz val="9"/>
            <color indexed="81"/>
            <rFont val="Tahoma"/>
            <family val="2"/>
          </rPr>
          <t>Se sugiere tomar la sumatoria del detalle de tenencias (2° CAT)</t>
        </r>
      </text>
    </comment>
    <comment ref="D116" authorId="0" shapeId="0">
      <text>
        <r>
          <rPr>
            <sz val="9"/>
            <color indexed="81"/>
            <rFont val="Tahoma"/>
            <family val="2"/>
          </rPr>
          <t>Solo se computa deuda capital por préstamo hipotecario de casa habitación</t>
        </r>
      </text>
    </comment>
  </commentList>
</comments>
</file>

<file path=xl/comments11.xml><?xml version="1.0" encoding="utf-8"?>
<comments xmlns="http://schemas.openxmlformats.org/spreadsheetml/2006/main">
  <authors>
    <author>Veronica Andrea Aguero</author>
  </authors>
  <commentList>
    <comment ref="A36" authorId="0" shapeId="0">
      <text>
        <r>
          <rPr>
            <sz val="9"/>
            <color indexed="81"/>
            <rFont val="Tahoma"/>
            <family val="2"/>
          </rPr>
          <t xml:space="preserve">Detalle ME Segunda Categoría
</t>
        </r>
      </text>
    </comment>
    <comment ref="C91" authorId="0" shapeId="0">
      <text>
        <r>
          <rPr>
            <sz val="9"/>
            <color indexed="81"/>
            <rFont val="Tahoma"/>
            <family val="2"/>
          </rPr>
          <t xml:space="preserve">Es la sumatoria de gastos que no consumen fondos en cada categoría (incluye amortizaciones de cada categoría)
</t>
        </r>
      </text>
    </comment>
    <comment ref="A96" authorId="0" shapeId="0">
      <text>
        <r>
          <rPr>
            <b/>
            <sz val="9"/>
            <color indexed="81"/>
            <rFont val="Tahoma"/>
            <family val="2"/>
          </rPr>
          <t>Si da ganancia Columna II
Si da quebranto Columna I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Veronica Andrea Aguero</author>
  </authors>
  <commentList>
    <comment ref="L15" authorId="0" shapeId="0">
      <text>
        <r>
          <rPr>
            <b/>
            <sz val="9"/>
            <color indexed="81"/>
            <rFont val="Tahoma"/>
            <family val="2"/>
          </rPr>
          <t>Ver Actualización Monetaria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15" authorId="0" shapeId="0">
      <text>
        <r>
          <rPr>
            <sz val="9"/>
            <color indexed="81"/>
            <rFont val="Tahoma"/>
            <family val="2"/>
          </rPr>
          <t>Para Inmuebles en CABA: Valuación Fiscal Homogénea x USC (4)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Veronica Andrea Aguero</author>
  </authors>
  <commentList>
    <comment ref="L15" authorId="0" shapeId="0">
      <text>
        <r>
          <rPr>
            <b/>
            <sz val="9"/>
            <color indexed="81"/>
            <rFont val="Tahoma"/>
            <family val="2"/>
          </rPr>
          <t>Ver Actualización Monetaria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15" authorId="0" shapeId="0">
      <text>
        <r>
          <rPr>
            <sz val="9"/>
            <color indexed="81"/>
            <rFont val="Tahoma"/>
            <family val="2"/>
          </rPr>
          <t>Para Inmuebles en CABA: Valuación Fiscal Homogénea x USC (4)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Veronica Andrea Aguero</author>
  </authors>
  <commentList>
    <comment ref="K15" authorId="0" shapeId="0">
      <text>
        <r>
          <rPr>
            <b/>
            <sz val="9"/>
            <color indexed="81"/>
            <rFont val="Tahoma"/>
            <family val="2"/>
          </rPr>
          <t>Ver Actualización Monetaria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5" authorId="0" shapeId="0">
      <text>
        <r>
          <rPr>
            <sz val="9"/>
            <color indexed="81"/>
            <rFont val="Tahoma"/>
            <family val="2"/>
          </rPr>
          <t>Para Inmuebles en CABA: Valuación Fiscal Homogénea x USC (4)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Veronica Andrea Aguero</author>
  </authors>
  <commentList>
    <comment ref="A15" authorId="0" shapeId="0">
      <text>
        <r>
          <rPr>
            <sz val="9"/>
            <color indexed="81"/>
            <rFont val="Tahoma"/>
            <family val="2"/>
          </rPr>
          <t xml:space="preserve">Se trata de un concepto que representa ingreso de fondos (debe consignarse en el cuadro de justificación patrimonial).  Si produce quebranto, es absorbible con rentas de esa misma naturaleza
</t>
        </r>
      </text>
    </comment>
    <comment ref="A16" authorId="0" shapeId="0">
      <text>
        <r>
          <rPr>
            <sz val="9"/>
            <color indexed="81"/>
            <rFont val="Tahoma"/>
            <family val="2"/>
          </rPr>
          <t xml:space="preserve">Se trata de un concepto que representa ingreso de fondos (debe consignarse en el cuadro de justificación patrimonial).  
</t>
        </r>
      </text>
    </comment>
    <comment ref="A21" authorId="0" shapeId="0">
      <text>
        <r>
          <rPr>
            <sz val="9"/>
            <color indexed="81"/>
            <rFont val="Tahoma"/>
            <family val="2"/>
          </rPr>
          <t>25% de la suma percibida hasta la recuperación del capital invertido. Art. 90 inc. a)</t>
        </r>
      </text>
    </comment>
    <comment ref="A22" authorId="0" shapeId="0">
      <text>
        <r>
          <rPr>
            <sz val="9"/>
            <color indexed="81"/>
            <rFont val="Tahoma"/>
            <family val="2"/>
          </rPr>
          <t>Cuando los bienes sufren desgaste o agotamiento. Se deduce la amortización según los años de vida útil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A33" authorId="0" shapeId="0">
      <text>
        <r>
          <rPr>
            <sz val="9"/>
            <color indexed="81"/>
            <rFont val="Tahoma"/>
            <family val="2"/>
          </rPr>
          <t xml:space="preserve">Deberá cargarse individualmente  cada título o acción. La planilla permite adicionar renglones.
</t>
        </r>
      </text>
    </comment>
    <comment ref="N35" authorId="0" shapeId="0">
      <text>
        <r>
          <rPr>
            <sz val="9"/>
            <color indexed="81"/>
            <rFont val="Tahoma"/>
            <family val="2"/>
          </rPr>
          <t xml:space="preserve">Deben considerarse las tenencias a valor de adquisición
</t>
        </r>
      </text>
    </comment>
    <comment ref="F36" authorId="0" shapeId="0">
      <text>
        <r>
          <rPr>
            <sz val="9"/>
            <color indexed="81"/>
            <rFont val="Tahoma"/>
            <family val="2"/>
          </rPr>
          <t xml:space="preserve">Incluye comisiones y gastos
</t>
        </r>
      </text>
    </comment>
    <comment ref="O36" authorId="0" shapeId="0">
      <text>
        <r>
          <rPr>
            <b/>
            <sz val="9"/>
            <color indexed="81"/>
            <rFont val="Tahoma"/>
            <family val="2"/>
          </rPr>
          <t>Debe valuarse cada acción/título considerando el costo de adquisición computado oportunamente</t>
        </r>
      </text>
    </comment>
    <comment ref="A57" authorId="0" shapeId="0">
      <text>
        <r>
          <rPr>
            <sz val="9"/>
            <color indexed="81"/>
            <rFont val="Tahoma"/>
            <family val="2"/>
          </rPr>
          <t>Debe individualizar las acciones vendidas computando el costo de adquisición de cada partida (se sugiere comenzar por las más antiguas -Método PEPS-)</t>
        </r>
      </text>
    </comment>
    <comment ref="D64" authorId="0" shapeId="0">
      <text>
        <r>
          <rPr>
            <b/>
            <sz val="9"/>
            <color indexed="81"/>
            <rFont val="Tahoma"/>
            <family val="2"/>
          </rPr>
          <t>Cotización al momento de la compra de cada partida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7" authorId="0" shapeId="0">
      <text>
        <r>
          <rPr>
            <sz val="9"/>
            <color indexed="81"/>
            <rFont val="Tahoma"/>
            <family val="2"/>
          </rPr>
          <t xml:space="preserve">Al momento de vender o aplicar las tenencias deberá reconocer una diferencia de cambio, comparando con el valor de adquisición de la  ME utilizada 
</t>
        </r>
      </text>
    </comment>
    <comment ref="A80" authorId="0" shapeId="0">
      <text>
        <r>
          <rPr>
            <sz val="9"/>
            <color indexed="81"/>
            <rFont val="Tahoma"/>
            <family val="2"/>
          </rPr>
          <t>Se computa la cotización al momento de la compra (se sugiere comenzar por la más antiguas -Método PEPS-)</t>
        </r>
      </text>
    </comment>
    <comment ref="A84" authorId="0" shapeId="0">
      <text>
        <r>
          <rPr>
            <b/>
            <sz val="9"/>
            <color indexed="81"/>
            <rFont val="Tahoma"/>
            <family val="2"/>
          </rPr>
          <t xml:space="preserve">Hasta $ 10.000 por período fiscal Art. 26 inc. j) Ley Impuesto a las Ganancias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15" authorId="0" shapeId="0">
      <text>
        <r>
          <rPr>
            <sz val="9"/>
            <color indexed="81"/>
            <rFont val="Tahoma"/>
            <family val="2"/>
          </rPr>
          <t>Si son tenencias en ME copiar el saldo al cierre del cuadro "MOVIMIENTOS DEPOSITOS EN MONEDA EXTRANJERA"</t>
        </r>
      </text>
    </comment>
    <comment ref="O115" authorId="0" shapeId="0">
      <text>
        <r>
          <rPr>
            <sz val="9"/>
            <color indexed="81"/>
            <rFont val="Tahoma"/>
            <family val="2"/>
          </rPr>
          <t xml:space="preserve">Si son tenencias en ME copiar el saldo al cierre del cuadro "MOVIMIENTOS DEPOSITOS EN MONEDA EXTRANJERA"
</t>
        </r>
      </text>
    </comment>
    <comment ref="D128" authorId="0" shapeId="0">
      <text>
        <r>
          <rPr>
            <b/>
            <sz val="9"/>
            <color indexed="81"/>
            <rFont val="Tahoma"/>
            <family val="2"/>
          </rPr>
          <t>Cotización al momento de la compra de cada partida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4" authorId="0" shapeId="0">
      <text>
        <r>
          <rPr>
            <b/>
            <sz val="9"/>
            <color indexed="81"/>
            <rFont val="Tahoma"/>
            <family val="2"/>
          </rPr>
          <t>Valor Adquisición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54" authorId="0" shapeId="0">
      <text>
        <r>
          <rPr>
            <b/>
            <sz val="9"/>
            <color indexed="81"/>
            <rFont val="Tahoma"/>
            <family val="2"/>
          </rPr>
          <t>Cotización al Cierre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Veronica Andrea Aguero</author>
  </authors>
  <commentList>
    <comment ref="A15" authorId="0" shapeId="0">
      <text>
        <r>
          <rPr>
            <sz val="9"/>
            <color indexed="81"/>
            <rFont val="Tahoma"/>
            <family val="2"/>
          </rPr>
          <t xml:space="preserve">Se trata de un concepto que representa ingreso de fondos (debe consignarse en el cuadro de justificación patrimonial).  Si produce quebranto, es absorbible con rentas de esa misma naturaleza
</t>
        </r>
      </text>
    </comment>
    <comment ref="A16" authorId="0" shapeId="0">
      <text>
        <r>
          <rPr>
            <sz val="9"/>
            <color indexed="81"/>
            <rFont val="Tahoma"/>
            <family val="2"/>
          </rPr>
          <t xml:space="preserve">Se trata de un concepto que representa ingreso de fondos (debe consignarse en el cuadro de justificación patrimonial).  
</t>
        </r>
      </text>
    </comment>
    <comment ref="A21" authorId="0" shapeId="0">
      <text>
        <r>
          <rPr>
            <sz val="9"/>
            <color indexed="81"/>
            <rFont val="Tahoma"/>
            <family val="2"/>
          </rPr>
          <t>25% de la suma percibida hasta la recuperación del capital invertido. Art. 90 inc. a)</t>
        </r>
      </text>
    </comment>
    <comment ref="A22" authorId="0" shapeId="0">
      <text>
        <r>
          <rPr>
            <sz val="9"/>
            <color indexed="81"/>
            <rFont val="Tahoma"/>
            <family val="2"/>
          </rPr>
          <t>Cuando los bienes sufren desgaste o agotamiento. Se deduce la amortización según los años de vida útil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A33" authorId="0" shapeId="0">
      <text>
        <r>
          <rPr>
            <sz val="9"/>
            <color indexed="81"/>
            <rFont val="Tahoma"/>
            <family val="2"/>
          </rPr>
          <t xml:space="preserve">Deberá cargarse individualmente  cada título o acción. La planilla permite adicionar renglones.
</t>
        </r>
      </text>
    </comment>
    <comment ref="N35" authorId="0" shapeId="0">
      <text>
        <r>
          <rPr>
            <sz val="9"/>
            <color indexed="81"/>
            <rFont val="Tahoma"/>
            <family val="2"/>
          </rPr>
          <t xml:space="preserve">Deben considerarse las tenencias a valor de adquisición
</t>
        </r>
      </text>
    </comment>
    <comment ref="F36" authorId="0" shapeId="0">
      <text>
        <r>
          <rPr>
            <sz val="9"/>
            <color indexed="81"/>
            <rFont val="Tahoma"/>
            <family val="2"/>
          </rPr>
          <t xml:space="preserve">Incluye comisiones y gastos
</t>
        </r>
      </text>
    </comment>
    <comment ref="O36" authorId="0" shapeId="0">
      <text>
        <r>
          <rPr>
            <b/>
            <sz val="9"/>
            <color indexed="81"/>
            <rFont val="Tahoma"/>
            <family val="2"/>
          </rPr>
          <t>Debe valuarse cada acción/título considerando el costo de adquisición computado oportunamente</t>
        </r>
      </text>
    </comment>
    <comment ref="A57" authorId="0" shapeId="0">
      <text>
        <r>
          <rPr>
            <sz val="9"/>
            <color indexed="81"/>
            <rFont val="Tahoma"/>
            <family val="2"/>
          </rPr>
          <t>Debe individualizar las acciones vendidas computando el costo de adquisición de cada partida (se sugiere comenzar por las más antiguas -Método PEPS-)</t>
        </r>
      </text>
    </comment>
    <comment ref="D64" authorId="0" shapeId="0">
      <text>
        <r>
          <rPr>
            <b/>
            <sz val="9"/>
            <color indexed="81"/>
            <rFont val="Tahoma"/>
            <family val="2"/>
          </rPr>
          <t>Cotización al momento de la compra de cada partida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7" authorId="0" shapeId="0">
      <text>
        <r>
          <rPr>
            <sz val="9"/>
            <color indexed="81"/>
            <rFont val="Tahoma"/>
            <family val="2"/>
          </rPr>
          <t xml:space="preserve">Al momento de vender o aplicar las tenencias deberá reconocer una diferencia de cambio, comparando con el valor de adquisición de la  ME utilizada 
</t>
        </r>
      </text>
    </comment>
    <comment ref="A80" authorId="0" shapeId="0">
      <text>
        <r>
          <rPr>
            <sz val="9"/>
            <color indexed="81"/>
            <rFont val="Tahoma"/>
            <family val="2"/>
          </rPr>
          <t>Se computa la cotización al momento de la compra (se sugiere comenzar por la más antiguas -Método PEPS-)</t>
        </r>
      </text>
    </comment>
    <comment ref="M110" authorId="0" shapeId="0">
      <text>
        <r>
          <rPr>
            <sz val="9"/>
            <color indexed="81"/>
            <rFont val="Tahoma"/>
            <family val="2"/>
          </rPr>
          <t>Si son tenencias en ME copiar el saldo al cierre del cuadro "MOVIMIENTOS DEPOSITOS EN MONEDA EXTRANJERA"</t>
        </r>
      </text>
    </comment>
    <comment ref="N110" authorId="0" shapeId="0">
      <text>
        <r>
          <rPr>
            <sz val="9"/>
            <color indexed="81"/>
            <rFont val="Tahoma"/>
            <family val="2"/>
          </rPr>
          <t xml:space="preserve">Si son tenencias en ME copiar el saldo al cierre del cuadro "MOVIMIENTOS DEPOSITOS EN MONEDA EXTRANJERA"
</t>
        </r>
      </text>
    </comment>
    <comment ref="E123" authorId="0" shapeId="0">
      <text>
        <r>
          <rPr>
            <b/>
            <sz val="9"/>
            <color indexed="81"/>
            <rFont val="Tahoma"/>
            <family val="2"/>
          </rPr>
          <t>Cotización al momento de la compra de cada partida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9" authorId="0" shapeId="0">
      <text>
        <r>
          <rPr>
            <b/>
            <sz val="9"/>
            <color indexed="81"/>
            <rFont val="Tahoma"/>
            <family val="2"/>
          </rPr>
          <t>Valor Adquisición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49" authorId="0" shapeId="0">
      <text>
        <r>
          <rPr>
            <b/>
            <sz val="9"/>
            <color indexed="81"/>
            <rFont val="Tahoma"/>
            <family val="2"/>
          </rPr>
          <t>Cotización al Cierre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Veronica Andrea Aguero</author>
  </authors>
  <commentList>
    <comment ref="F125" authorId="0" shapeId="0">
      <text>
        <r>
          <rPr>
            <sz val="9"/>
            <color indexed="81"/>
            <rFont val="Tahoma"/>
            <family val="2"/>
          </rPr>
          <t xml:space="preserve">Indicar % de participación. Las empresas unipersonales deben informar 100%
</t>
        </r>
      </text>
    </comment>
  </commentList>
</comments>
</file>

<file path=xl/comments8.xml><?xml version="1.0" encoding="utf-8"?>
<comments xmlns="http://schemas.openxmlformats.org/spreadsheetml/2006/main">
  <authors>
    <author>Veronica Andrea Aguero</author>
  </authors>
  <commentList>
    <comment ref="A12" authorId="0" shapeId="0">
      <text>
        <r>
          <rPr>
            <sz val="9"/>
            <color indexed="81"/>
            <rFont val="Tahoma"/>
            <family val="2"/>
          </rPr>
          <t xml:space="preserve">Automotores y motos: VU 5 años
Naves y aeronaves: VU 5 años
Muebles e instalaciones: VU 10 años 
Computadoras y similares VU 3 años
</t>
        </r>
      </text>
    </comment>
    <comment ref="L12" authorId="0" shapeId="0">
      <text>
        <r>
          <rPr>
            <b/>
            <sz val="9"/>
            <color indexed="81"/>
            <rFont val="Tahoma"/>
            <family val="2"/>
          </rPr>
          <t>Para bienes adquiridos a partir del 01/01/2018 se aplica IPC</t>
        </r>
      </text>
    </comment>
    <comment ref="R12" authorId="0" shapeId="0">
      <text>
        <r>
          <rPr>
            <sz val="11"/>
            <color indexed="81"/>
            <rFont val="Tahoma"/>
            <family val="2"/>
          </rPr>
          <t>Se valuan al valor de plaza en el exterior al 31/12 de cada año</t>
        </r>
      </text>
    </comment>
  </commentList>
</comments>
</file>

<file path=xl/comments9.xml><?xml version="1.0" encoding="utf-8"?>
<comments xmlns="http://schemas.openxmlformats.org/spreadsheetml/2006/main">
  <authors>
    <author>Veronica Andrea Aguero</author>
    <author>Paula Andrea Ataria</author>
  </authors>
  <commentList>
    <comment ref="A6" authorId="0" shapeId="0">
      <text>
        <r>
          <rPr>
            <sz val="9"/>
            <color indexed="81"/>
            <rFont val="Tahoma"/>
            <family val="2"/>
          </rPr>
          <t xml:space="preserve">Este campo se utiliza cuando el contribuyente tiene participación en sociedades simples, pero el Balance Impositivo lo declara otro socio
</t>
        </r>
      </text>
    </comment>
    <comment ref="B13" authorId="1" shapeId="0">
      <text>
        <r>
          <rPr>
            <b/>
            <sz val="9"/>
            <color indexed="81"/>
            <rFont val="Tahoma"/>
            <family val="2"/>
          </rPr>
          <t>Informar el 40 % del alquiler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" authorId="1" shapeId="0">
      <text>
        <r>
          <rPr>
            <b/>
            <sz val="9"/>
            <color indexed="81"/>
            <rFont val="Tahoma"/>
            <family val="2"/>
          </rPr>
          <t xml:space="preserve">Informar el 10 % del alquiler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1" shapeId="0">
      <text>
        <r>
          <rPr>
            <b/>
            <sz val="9"/>
            <color indexed="81"/>
            <rFont val="Tahoma"/>
            <family val="2"/>
          </rPr>
          <t xml:space="preserve">Cargar el total pagado en concepto de servicios y herramientas educativos
</t>
        </r>
      </text>
    </comment>
    <comment ref="F15" authorId="1" shapeId="0">
      <text>
        <r>
          <rPr>
            <b/>
            <sz val="9"/>
            <color indexed="81"/>
            <rFont val="Tahoma"/>
            <family val="2"/>
          </rPr>
          <t xml:space="preserve">Indicar el porcentaje de responsabilidad parental 
(50 % ó 100 %)
</t>
        </r>
      </text>
    </comment>
    <comment ref="B19" authorId="1" shapeId="0">
      <text>
        <r>
          <rPr>
            <b/>
            <sz val="9"/>
            <color indexed="81"/>
            <rFont val="Tahoma"/>
            <family val="2"/>
          </rPr>
          <t>Informar el 40 % facturado y no reintegrado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Computable hasta 5 años inmediatos siguientes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2" authorId="0" shapeId="0">
      <text>
        <r>
          <rPr>
            <sz val="9"/>
            <color indexed="81"/>
            <rFont val="Tahoma"/>
            <family val="2"/>
          </rPr>
          <t>Art. 98 D.R. La deducción procede en la medida que la totalidad de los aportes de autónomos se encuentren pagos o incluidos en un PFP a la fecha de vencimiento de la presentación de la DDJJ</t>
        </r>
      </text>
    </comment>
    <comment ref="C32" authorId="1" shapeId="0">
      <text>
        <r>
          <rPr>
            <b/>
            <sz val="9"/>
            <color indexed="81"/>
            <rFont val="Tahoma"/>
            <family val="2"/>
          </rPr>
          <t>Completar según corresponda</t>
        </r>
        <r>
          <rPr>
            <sz val="9"/>
            <color indexed="81"/>
            <rFont val="Tahoma"/>
            <family val="2"/>
          </rPr>
          <t xml:space="preserve">
La misma no puede superar los $ 12.262.908,6</t>
        </r>
      </text>
    </comment>
    <comment ref="A33" authorId="0" shapeId="0">
      <text>
        <r>
          <rPr>
            <sz val="9"/>
            <color indexed="81"/>
            <rFont val="Tahoma"/>
            <family val="2"/>
          </rPr>
          <t xml:space="preserve">Art. 98 D.R. La deducción procede en la medida que la totalidad de los aportes de autónomos se encuentren pagos o incluidos en un PFP a la fecha de vencimiento de la presentación de la DDJJ
Art. 99 D.R. Se considera nuevo profesional/emprendedor hasta 3 años de antiguedad en el matrícula/inscripción respectivamente </t>
        </r>
      </text>
    </comment>
    <comment ref="C33" authorId="1" shapeId="0">
      <text>
        <r>
          <rPr>
            <b/>
            <sz val="9"/>
            <color indexed="81"/>
            <rFont val="Tahoma"/>
            <family val="2"/>
          </rPr>
          <t>Completar según corresponda</t>
        </r>
        <r>
          <rPr>
            <sz val="9"/>
            <color indexed="81"/>
            <rFont val="Tahoma"/>
            <family val="2"/>
          </rPr>
          <t xml:space="preserve">
La misma no puede superar los $ 14.014.752,69</t>
        </r>
      </text>
    </comment>
    <comment ref="C34" authorId="1" shapeId="0">
      <text>
        <r>
          <rPr>
            <b/>
            <sz val="9"/>
            <color indexed="81"/>
            <rFont val="Tahoma"/>
            <family val="2"/>
          </rPr>
          <t>Completar según corresponda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7" authorId="0" shapeId="0">
      <text>
        <r>
          <rPr>
            <b/>
            <sz val="9"/>
            <color indexed="81"/>
            <rFont val="Tahoma"/>
            <family val="2"/>
          </rPr>
          <t>Computo de cargas de familia según lo establecido en art. 101 del DR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<sst xmlns="http://schemas.openxmlformats.org/spreadsheetml/2006/main" count="2001" uniqueCount="866">
  <si>
    <t>FUENTE</t>
  </si>
  <si>
    <t xml:space="preserve">DETERMINACION DE RENTAS DE PRIMERA CATEGORIA </t>
  </si>
  <si>
    <t>ARGENTINA</t>
  </si>
  <si>
    <t>EXTRANJERA</t>
  </si>
  <si>
    <t>TOTAL</t>
  </si>
  <si>
    <t>Locaciones devengadas</t>
  </si>
  <si>
    <t>Gastos a cargo del locatario</t>
  </si>
  <si>
    <t xml:space="preserve">Mejoras </t>
  </si>
  <si>
    <t>Arrendamientos rurales</t>
  </si>
  <si>
    <t>Renta Bruta de Primera Categoria</t>
  </si>
  <si>
    <t>Gastos de mantenimiento</t>
  </si>
  <si>
    <t>¿Computa gastos de mantenimiento Presuntos?
 SI=1, NO=0</t>
  </si>
  <si>
    <t>Gastos Presuntos (sin comprobantes)</t>
  </si>
  <si>
    <t>Gastos mantenimiento reales para inmuebles rurales</t>
  </si>
  <si>
    <t>Luz</t>
  </si>
  <si>
    <t>Otras (detallar)</t>
  </si>
  <si>
    <t>Total Deducciones</t>
  </si>
  <si>
    <t>Detalle de alquileres devengados</t>
  </si>
  <si>
    <t>Inmuebles ubicados en el País:</t>
  </si>
  <si>
    <t>Fecha Inicio</t>
  </si>
  <si>
    <t>Fecha Cierre</t>
  </si>
  <si>
    <t>Meses</t>
  </si>
  <si>
    <t>Locación</t>
  </si>
  <si>
    <t>SubTotal</t>
  </si>
  <si>
    <t>Inmueble 1</t>
  </si>
  <si>
    <t>Inmueble 2</t>
  </si>
  <si>
    <t>Total alquileres devengados fuente argentina:</t>
  </si>
  <si>
    <t>Inmuebles ubicados en el Exterior:</t>
  </si>
  <si>
    <t>Inmueble 3</t>
  </si>
  <si>
    <t>Total alquileres devengados fuente extranjera:</t>
  </si>
  <si>
    <t xml:space="preserve">Total </t>
  </si>
  <si>
    <t>Alquileres pendientes de cobro al 31/12</t>
  </si>
  <si>
    <t>Cierre del Periodo Fiscal</t>
  </si>
  <si>
    <t>Finalización del contrato</t>
  </si>
  <si>
    <t>Meses del contrato c/mejora</t>
  </si>
  <si>
    <t>Meses del periodo fiscal c/mejora</t>
  </si>
  <si>
    <t>Detalle de Gastos Reales (con comprobantes):</t>
  </si>
  <si>
    <t>Total de gastos</t>
  </si>
  <si>
    <t>RENTA NETA DE LA PRIMERA CATEGORÍA</t>
  </si>
  <si>
    <t>Ingresar el primer dia del año del ejercicio:</t>
  </si>
  <si>
    <t>Ingresar el último dia del año del ejercicio:</t>
  </si>
  <si>
    <t>100% del inmueble</t>
  </si>
  <si>
    <t>Descripcion</t>
  </si>
  <si>
    <t>Fecha</t>
  </si>
  <si>
    <t>Tipo</t>
  </si>
  <si>
    <t>V.U.</t>
  </si>
  <si>
    <t>%</t>
  </si>
  <si>
    <t>Valor</t>
  </si>
  <si>
    <t>Amortizaciones</t>
  </si>
  <si>
    <t>Mayor</t>
  </si>
  <si>
    <t>Bs.</t>
  </si>
  <si>
    <t>V.U</t>
  </si>
  <si>
    <t>Tran</t>
  </si>
  <si>
    <t>V.T.</t>
  </si>
  <si>
    <t>V.R.</t>
  </si>
  <si>
    <t>Origen Act.</t>
  </si>
  <si>
    <t>al inicio</t>
  </si>
  <si>
    <t>del ejerc.</t>
  </si>
  <si>
    <t>al cierre</t>
  </si>
  <si>
    <t>Residual</t>
  </si>
  <si>
    <t>Valor Residual (Ed.+Terr.)</t>
  </si>
  <si>
    <t>Valor (Fiscal Vs. Residual)</t>
  </si>
  <si>
    <t>Particip.</t>
  </si>
  <si>
    <t>E</t>
  </si>
  <si>
    <t xml:space="preserve">Moneda </t>
  </si>
  <si>
    <t>T</t>
  </si>
  <si>
    <t>Corriente</t>
  </si>
  <si>
    <t>TOTAL INMUEBLES</t>
  </si>
  <si>
    <t>Localización</t>
  </si>
  <si>
    <t>Adquisición</t>
  </si>
  <si>
    <t>Pais/Provincia/Localidad/Calle/Número/Piso/Dept-Of/Código Postal</t>
  </si>
  <si>
    <t>Casa</t>
  </si>
  <si>
    <t>Departamento</t>
  </si>
  <si>
    <t>Departamento con Cochera</t>
  </si>
  <si>
    <t>Cochera</t>
  </si>
  <si>
    <t>Local</t>
  </si>
  <si>
    <t>Lote de Terreno</t>
  </si>
  <si>
    <t>Country,Quintas, etc.</t>
  </si>
  <si>
    <t>Rurales con Vivienda</t>
  </si>
  <si>
    <t>Rurales sin Vivienda</t>
  </si>
  <si>
    <t>Baulera</t>
  </si>
  <si>
    <t>Otros Inmuebles</t>
  </si>
  <si>
    <t xml:space="preserve">Adquirido </t>
  </si>
  <si>
    <t>Construido</t>
  </si>
  <si>
    <t>Obra en Construcción</t>
  </si>
  <si>
    <t>Alquiler/Contraprestación</t>
  </si>
  <si>
    <t>Casa Habitación</t>
  </si>
  <si>
    <t>Inversión</t>
  </si>
  <si>
    <t>Recreo o Veraneo / Cesión Gratuita</t>
  </si>
  <si>
    <t>Otros</t>
  </si>
  <si>
    <t>Afectado a la Explotación - Inversiones</t>
  </si>
  <si>
    <t>Afectado a la Explotación - Bienes de Uso</t>
  </si>
  <si>
    <t>Subtipo</t>
  </si>
  <si>
    <t>Destino</t>
  </si>
  <si>
    <t>Porcentaje de Titularidad</t>
  </si>
  <si>
    <t>M2</t>
  </si>
  <si>
    <t>Nomenclatura Catastral</t>
  </si>
  <si>
    <t>Partida Inmobiliaria</t>
  </si>
  <si>
    <t>Valor de 
Adquisición</t>
  </si>
  <si>
    <t>CIRC  MANZ PARC SECC</t>
  </si>
  <si>
    <t>Tipo de
Moneda</t>
  </si>
  <si>
    <t>Coeficiente 
de 
Actualización</t>
  </si>
  <si>
    <t>Terreno/
Edificio</t>
  </si>
  <si>
    <t>Valor 
Origen</t>
  </si>
  <si>
    <t>https://trivia.consejo.org.ar/ficha/514491-bienes_personales._valuacion_de_inmuebles._indices_de_actualizacion</t>
  </si>
  <si>
    <t>Inversiones</t>
  </si>
  <si>
    <t>Índice de Precios General al Consumidor - IPC</t>
  </si>
  <si>
    <t>Ref:</t>
  </si>
  <si>
    <t>IPC</t>
  </si>
  <si>
    <t>Periodo Fiscal</t>
  </si>
  <si>
    <t xml:space="preserve">Periodo </t>
  </si>
  <si>
    <t>(****) Excepto Titulos Valores y Bienes de Cambio</t>
  </si>
  <si>
    <t>(***) Que no sean bienes de cambio</t>
  </si>
  <si>
    <t>(**) Excepdo los que exedan el impuesto determinado. Estos se cargan en "Otros"</t>
  </si>
  <si>
    <t>resultados de Fuente Argentina</t>
  </si>
  <si>
    <t>(*)Inversiones que no originen resulados de Fuente Argentina ni se encuentren afectadas a actividades que generen</t>
  </si>
  <si>
    <t>Notas:</t>
  </si>
  <si>
    <t>Totales</t>
  </si>
  <si>
    <t>Bienes inmateriales</t>
  </si>
  <si>
    <t>Bienes en el exterior</t>
  </si>
  <si>
    <t>Otros bienes</t>
  </si>
  <si>
    <t>Bienes muebles no amortizables (****)</t>
  </si>
  <si>
    <t>Provisiones admitidas IG</t>
  </si>
  <si>
    <t>Previsiones admitidas IG</t>
  </si>
  <si>
    <t>Previsiones y provisiones</t>
  </si>
  <si>
    <t>Bienes de Uso</t>
  </si>
  <si>
    <t>Depósito en garantía</t>
  </si>
  <si>
    <t>Otras deudas</t>
  </si>
  <si>
    <t>Anticipos, retenciones y pagos a cuenta de imp. deducibles</t>
  </si>
  <si>
    <t>Retenciones a pagar</t>
  </si>
  <si>
    <t>Señas o anticipos que congelan precio</t>
  </si>
  <si>
    <t>Ingresos brutos a pagar</t>
  </si>
  <si>
    <t>Cuenta particular dueño</t>
  </si>
  <si>
    <t>Cargas fiscales</t>
  </si>
  <si>
    <t>Deudores por ventas</t>
  </si>
  <si>
    <t>Créditos</t>
  </si>
  <si>
    <t>Gratificaciones</t>
  </si>
  <si>
    <t>Inversiones en el exterior (*)</t>
  </si>
  <si>
    <t>ART</t>
  </si>
  <si>
    <t>Acciones, cuotas o part. soc.</t>
  </si>
  <si>
    <t>Aportes a pagar</t>
  </si>
  <si>
    <t>FCI</t>
  </si>
  <si>
    <t>Contribuciones a pagar</t>
  </si>
  <si>
    <t>Plazo fijo</t>
  </si>
  <si>
    <t>Sueldos a pagar</t>
  </si>
  <si>
    <t>Remuneraciones y Cargas sociales</t>
  </si>
  <si>
    <t>Valores a depositar</t>
  </si>
  <si>
    <t>Banco</t>
  </si>
  <si>
    <t>Prestamos bancarios</t>
  </si>
  <si>
    <t>Moneda extranjera</t>
  </si>
  <si>
    <t>Proveedores</t>
  </si>
  <si>
    <t>Pesos</t>
  </si>
  <si>
    <t>Deudas comerciales y prestamos</t>
  </si>
  <si>
    <t>Caja y Bancos</t>
  </si>
  <si>
    <t>PASIVO IMPOSITIVO</t>
  </si>
  <si>
    <t>ACTIVO IMPOSITIVO</t>
  </si>
  <si>
    <t>Balance impositivo correspondiente al año anterior que se liquida</t>
  </si>
  <si>
    <t>Unipersonal</t>
  </si>
  <si>
    <t>Empresa Unipersonal</t>
  </si>
  <si>
    <t>Ajuste por inflación dinamico</t>
  </si>
  <si>
    <t>Ref.:</t>
  </si>
  <si>
    <t>AXI D</t>
  </si>
  <si>
    <t>Periodo / Concepto</t>
  </si>
  <si>
    <t>Ajuste dinamico positivo</t>
  </si>
  <si>
    <t>Retiros realizados por el titular</t>
  </si>
  <si>
    <t>Altas realizadas durante el periodo que se liquida, en tanto permanezcan al cierre de:</t>
  </si>
  <si>
    <t>Bienes de Uso.</t>
  </si>
  <si>
    <t>Bienes Inmateriales.</t>
  </si>
  <si>
    <t>Acciones, cuotas, participaciones societarias y/o FCI</t>
  </si>
  <si>
    <t>Bienes Muebles no amortizables - Excepto Títulos valores y Bienes de cambio.</t>
  </si>
  <si>
    <t>Anticipos que congelen precio de compra de los bienes mencionados anteriormente</t>
  </si>
  <si>
    <t>Los fondos o bienes no comprendidos en los puntos 1 a 7, 9 y 10 del inciso a), cuando se conviertan en inversiones en el exterior, o se destinen a las mismas.</t>
  </si>
  <si>
    <t>Ajuste dinamico negativo</t>
  </si>
  <si>
    <t>Aportes realizados durante el ejercicio</t>
  </si>
  <si>
    <t>Inversiones en el exterior, salvo que se trate de bienes de la naturaleza de los comprendidos en los puntos 1 a 7, 9 y 10 del inciso a).</t>
  </si>
  <si>
    <t>Costo impositivo computable en los casos de enajenación y/o retiro de los bienes muebles no amortizables- Excepto Títulos valores y Bienes de cambio.</t>
  </si>
  <si>
    <t>Importe total de movimientos por mes</t>
  </si>
  <si>
    <t>Índice de Precios al Consumidor Nivel General - Mes de movimiento</t>
  </si>
  <si>
    <t>Variacion IPC</t>
  </si>
  <si>
    <t>Ajuste dinamico positivo (negativo)</t>
  </si>
  <si>
    <t>a AXI</t>
  </si>
  <si>
    <t>Ajuste por inflación estático</t>
  </si>
  <si>
    <t>AXI E</t>
  </si>
  <si>
    <t>Concepto</t>
  </si>
  <si>
    <t>Referencia</t>
  </si>
  <si>
    <t>Importe</t>
  </si>
  <si>
    <t xml:space="preserve"> - ACTIVO NO COMPUTABLE</t>
  </si>
  <si>
    <t>Art. 106 Inc. a) Pto. 1</t>
  </si>
  <si>
    <t>Inmuebles y obras en curso sobre inmuebles, excepto los que tengan el carácter de bienes de cambio.</t>
  </si>
  <si>
    <t>Art. 106 Inc. a) Pto. 2</t>
  </si>
  <si>
    <t>Materiales para obras en construcción mencionadas en el punto 1.</t>
  </si>
  <si>
    <t>Art. 106 Inc. a) Pto. 3</t>
  </si>
  <si>
    <t>Bienes muebles amortizables.</t>
  </si>
  <si>
    <t>Art. 106 Inc. a) Pto. 4</t>
  </si>
  <si>
    <t>Bienes muebles en curso de elaboración con destino al activo fijo.</t>
  </si>
  <si>
    <t>Art. 106 Inc. a) Pto. 5</t>
  </si>
  <si>
    <t>Art. 106 Inc. a) Pto. 6</t>
  </si>
  <si>
    <t>En las explotaciones forestales, las existencias de madera cortada o en pie.</t>
  </si>
  <si>
    <t>Art. 106 Inc. a) Pto. 7</t>
  </si>
  <si>
    <t>Acciones, Cuotas y participaciones sociales, FCI.</t>
  </si>
  <si>
    <t>Art. 106 Inc. a) Pto. 8</t>
  </si>
  <si>
    <t>Inversiones en el exterior que no originen resultados de Fuente Argentina.</t>
  </si>
  <si>
    <t>Art. 106 Inc. a) Pto. 9</t>
  </si>
  <si>
    <t>Bienes Muebles no amortizables- Excepto Títulos valores y B de cambio.</t>
  </si>
  <si>
    <t>Art. 106 Inc. a) Pto. 10</t>
  </si>
  <si>
    <t>Anticipos que congelen precio de compra de bienes 1 a 9.</t>
  </si>
  <si>
    <t>Art. 106 Inc. a) Pto. 11</t>
  </si>
  <si>
    <t>Aportes y anticipos a cuenta de futura integración de capital.</t>
  </si>
  <si>
    <t>Art. 106 Inc. a) Pto. 12</t>
  </si>
  <si>
    <t>Saldos pendientes de integración por parte de accionistas.</t>
  </si>
  <si>
    <t>Art. 106 Inc. a) Pto. 13</t>
  </si>
  <si>
    <t>Saldos deudores del titular, dueño o socios, que provengan de integraciones pendientes o de operaciones efectuadas en condiciones distintas a las de mercado.</t>
  </si>
  <si>
    <t>Art. 106 Inc. a) Pto. 14</t>
  </si>
  <si>
    <t>En el caso de empresas locales de capital extranjero, los saldos deudores de personas del extranjero que participen directa o indirectamente en el capital, control o dirección, y provengan de operaciones que no puedan reputarse como operaciones entre partes independientes.</t>
  </si>
  <si>
    <t>Art. 106 Inc. a) Pto. 15</t>
  </si>
  <si>
    <t>Gastos de constitución, organización y/o reorganización de empresas.</t>
  </si>
  <si>
    <t>Art. 106 Inc. a) Pto. 16</t>
  </si>
  <si>
    <t>Anticipos , retenciones y pagos a cuenta de impuestos y gastos no deducibles activados.</t>
  </si>
  <si>
    <t>Valuación impositiva al inicio de bienes comprendidos en los puntos 1 a 7 enajenados o retirados por el dueño, en el periodo fiscal que se liquida</t>
  </si>
  <si>
    <t>Valuación impositiva al inicio de bienes de cambio afectados como bienes de uso, durante el periodo fiscal que se liquida</t>
  </si>
  <si>
    <t>ACTIVO COMPUTABLE</t>
  </si>
  <si>
    <t>(A)</t>
  </si>
  <si>
    <t xml:space="preserve"> - PASIVO NO COMPUTABLE</t>
  </si>
  <si>
    <t>Deudas no admitidas por la Ley del Impuesto a las Ganancias</t>
  </si>
  <si>
    <t>Saldo acreedor de la cuenta particular del titular de la explotación unipersonal</t>
  </si>
  <si>
    <t>PASIVO COMPUTABLE</t>
  </si>
  <si>
    <t>(B)</t>
  </si>
  <si>
    <t>CAPITAL AL INICIO EXPUESTO A LA INFLACION</t>
  </si>
  <si>
    <t>Impuesto a las Ganancias</t>
  </si>
  <si>
    <t>Bienes Personales</t>
  </si>
  <si>
    <t>Empresa Unipersonal - Capital afectado a la actividad</t>
  </si>
  <si>
    <t>al 31/12/2023</t>
  </si>
  <si>
    <t>anterior</t>
  </si>
  <si>
    <t>corriente</t>
  </si>
  <si>
    <t>s/Art. 22 DR LBP</t>
  </si>
  <si>
    <t>ACTIVO</t>
  </si>
  <si>
    <t>Banco 1</t>
  </si>
  <si>
    <t>Banco 2</t>
  </si>
  <si>
    <t>Otros créditos</t>
  </si>
  <si>
    <t>Tarjetas de crédito</t>
  </si>
  <si>
    <t>IVA saldo a favor</t>
  </si>
  <si>
    <t>IIBB saldos a favor</t>
  </si>
  <si>
    <t>Anticipos proveedores</t>
  </si>
  <si>
    <t>Retenciones Impuesto a las Ganancias soportadas</t>
  </si>
  <si>
    <t>Mercaderias de reventa</t>
  </si>
  <si>
    <t>Productos terminados</t>
  </si>
  <si>
    <t>Productos en proceso</t>
  </si>
  <si>
    <t>Inmuebles</t>
  </si>
  <si>
    <t>Muebles y Utiles</t>
  </si>
  <si>
    <t>Rodados</t>
  </si>
  <si>
    <t>TOTAL ACTIVO</t>
  </si>
  <si>
    <t>PASIVO</t>
  </si>
  <si>
    <t>TOTAL PASIVO</t>
  </si>
  <si>
    <t>TOTAL CAPITAL AFECTADO (PATRIMONIO NETO)</t>
  </si>
  <si>
    <t>Banco 3</t>
  </si>
  <si>
    <t>Trans.</t>
  </si>
  <si>
    <t>V.U.R.</t>
  </si>
  <si>
    <t>V.U. (Trimestres)</t>
  </si>
  <si>
    <t>Bienes de Cambio</t>
  </si>
  <si>
    <t>Ventas</t>
  </si>
  <si>
    <t>Costo</t>
  </si>
  <si>
    <t>RESULTADO IMPOSITIVO</t>
  </si>
  <si>
    <t>Total</t>
  </si>
  <si>
    <t>DETALLE</t>
  </si>
  <si>
    <t>FECHA</t>
  </si>
  <si>
    <t>Cantidad</t>
  </si>
  <si>
    <t>Cotización</t>
  </si>
  <si>
    <t>JUSTIFICACIÓN PATRIMONIAL</t>
  </si>
  <si>
    <t>IMPORTE</t>
  </si>
  <si>
    <t>Otros conceptos que no justifican erogaciones y/o aumentos patrimoniales</t>
  </si>
  <si>
    <t>Impuestos determinados deducibles del período fiscal anterior</t>
  </si>
  <si>
    <t>Resultado NEGATIVO por venta de acciones y títulos con cotización</t>
  </si>
  <si>
    <t>Resultado NEGATIVO por venta de moneda extranjera</t>
  </si>
  <si>
    <t>Resultado NEGATIVO por venta de bienes muebles registrables</t>
  </si>
  <si>
    <t>Valor Locativo</t>
  </si>
  <si>
    <t>Ingresos Presuntos</t>
  </si>
  <si>
    <t>Amortización Acumulada de los Bienes dados de baja</t>
  </si>
  <si>
    <t>Otros conceptos</t>
  </si>
  <si>
    <t>Impuesto Cedular Valores y Depósitos - F2022</t>
  </si>
  <si>
    <t>Impuesto Cedular Operaciones de Inmuebles - F2023</t>
  </si>
  <si>
    <t>Diferencias de Cambio</t>
  </si>
  <si>
    <t>Ajustes por régimen de transparencia fiscal</t>
  </si>
  <si>
    <t>Donaciones</t>
  </si>
  <si>
    <t>Disposición de fondos a favor de terceros</t>
  </si>
  <si>
    <t>Ajuste por inflación</t>
  </si>
  <si>
    <t>SUBTOTAL</t>
  </si>
  <si>
    <t>Ganancias y/o ingresos exentos o no alcanzados / Monotributo</t>
  </si>
  <si>
    <t>Intereses o rendimientos depósitos en moneda nacional sin cláusula de ajuste</t>
  </si>
  <si>
    <t>Ingresos provenientes de exenciones contempladas en Ley 23.576 (TPON), Ley 24.083 (FCI), Ley 24.441 (FF)</t>
  </si>
  <si>
    <t>Intereses o rendimientos por valores  - Moneda nacional sin cláusula de ajuste</t>
  </si>
  <si>
    <t>Intereses o rendimientos por valores  - Moneda extranjera o Moneda nacional sin cláusula de ajuste</t>
  </si>
  <si>
    <t>Dividendos y distribución de acciones provenientes de revalúo o ajustes contables</t>
  </si>
  <si>
    <t>Resultado por venta de moneda extranjera</t>
  </si>
  <si>
    <t>Ingresos provenientes de premios, sorteos y juegos de azar</t>
  </si>
  <si>
    <t>Ganancias y/o ingresos exentos por aplicación de un tratado internacional</t>
  </si>
  <si>
    <t xml:space="preserve">Resultado por venta de inmuebles </t>
  </si>
  <si>
    <t xml:space="preserve">Resultado por venta de Rodados </t>
  </si>
  <si>
    <t>Resultado por venta de otros bienes registrables</t>
  </si>
  <si>
    <t>Resultado por venta de accione con cotización</t>
  </si>
  <si>
    <t>Ingresos exentos o no alcanzados / monotributo</t>
  </si>
  <si>
    <t>Ingresos por compraventa de valores - Impuesto cedular</t>
  </si>
  <si>
    <t>Ingresos por Operaciones de inmuebles - Impuesto cedular</t>
  </si>
  <si>
    <t>Otras Ganancias y/o ingresos que no correspondan a ninguna categoría</t>
  </si>
  <si>
    <t>Gastos y deducciones Vinculados a Ingresos Exentos</t>
  </si>
  <si>
    <t>Gastos exentos o no alcanzados / monotributo</t>
  </si>
  <si>
    <t>Gastos vinculados a intereses o rendimientos por valores o depósitos - Impuesto cedular</t>
  </si>
  <si>
    <t>Gastos por compraventa de valores - Impuesto cedular</t>
  </si>
  <si>
    <t>Gastos por operaciones de inmuebles - Impuesto cedular</t>
  </si>
  <si>
    <t>Bienes recibidos por herencia, legado o donación</t>
  </si>
  <si>
    <t>Otros conceptos que justifican erogaciones y/o aumentos patrimoniales (incluye amortizaciones de cada categoría)</t>
  </si>
  <si>
    <t>Ajuste por Régimen de transparencia fiscal</t>
  </si>
  <si>
    <t>Diferencia de cambio</t>
  </si>
  <si>
    <t>Amortización ejercicio 3º Categoría por participación en sociedad del Capítulo I Sección IV de la Ley 19,550</t>
  </si>
  <si>
    <t>Amortización ejercicio 3º Categoría por participación societaria / explotación unipersonal</t>
  </si>
  <si>
    <t>TOTAL VARIACIONES PATRIMONIALES</t>
  </si>
  <si>
    <t>Gastos y deducciones Vinculados a Ingresos Exentos o no alcanzados /  Monotributo</t>
  </si>
  <si>
    <t>Gastos que no implican erogaciones de fondos correspondientes a cada categoría</t>
  </si>
  <si>
    <t>Amortización del período vinculadas a revalúo</t>
  </si>
  <si>
    <t>Resultado impositivo del período</t>
  </si>
  <si>
    <t>Patrimonio neto al inicio</t>
  </si>
  <si>
    <t>Patrimonio neto al cierre</t>
  </si>
  <si>
    <t>TOTALES</t>
  </si>
  <si>
    <r>
      <t xml:space="preserve">Importe de la MEJORA NO INDEMNIZABLE
</t>
    </r>
    <r>
      <rPr>
        <sz val="11"/>
        <color theme="1"/>
        <rFont val="Calibri"/>
        <family val="2"/>
        <scheme val="minor"/>
      </rPr>
      <t xml:space="preserve">(Cargar el </t>
    </r>
    <r>
      <rPr>
        <sz val="11"/>
        <rFont val="Calibri"/>
        <family val="2"/>
      </rPr>
      <t>importe total de la mejora</t>
    </r>
    <r>
      <rPr>
        <sz val="11"/>
        <color theme="1"/>
        <rFont val="Calibri"/>
        <family val="2"/>
        <scheme val="minor"/>
      </rPr>
      <t xml:space="preserve">, la fecha de inicio del contrato, habilitación de la mejora y finalización del contrato) </t>
    </r>
  </si>
  <si>
    <t>Base Imponible 
Impuesto Inmobiliario</t>
  </si>
  <si>
    <t xml:space="preserve">Amortizaciones </t>
  </si>
  <si>
    <t>Mejoras a cargo del locatario</t>
  </si>
  <si>
    <t>Total Deducciones de Primera Categoria</t>
  </si>
  <si>
    <t>Indices de actualización:</t>
  </si>
  <si>
    <t xml:space="preserve">DETERMINACION DE RENTAS DE SEGUNDA CATEGORIA </t>
  </si>
  <si>
    <t>Renta Bruta de Segunda Categoria</t>
  </si>
  <si>
    <t>Locaciones de bienes muebles</t>
  </si>
  <si>
    <t xml:space="preserve">Regalías </t>
  </si>
  <si>
    <t>Derechos de autor (Exento hasta $ 10.000)</t>
  </si>
  <si>
    <t>Renta vitalicia (que no provenga del trabajo personal)</t>
  </si>
  <si>
    <t>EXENTO</t>
  </si>
  <si>
    <t xml:space="preserve">Recupero inversión regalías (Transferencia definitiva) </t>
  </si>
  <si>
    <t>Amortización regalías (Transferencia temporaria)</t>
  </si>
  <si>
    <t>Total Deducciones de Segunda Categoria</t>
  </si>
  <si>
    <t>Efectivo Pesos</t>
  </si>
  <si>
    <t>Cuenta Corriente</t>
  </si>
  <si>
    <t xml:space="preserve">DETERMINACION DE RENTAS DE CUARTA CATEGORIA </t>
  </si>
  <si>
    <t>Honorarios cobrados</t>
  </si>
  <si>
    <t>Honorarios de director/socio gerente (asig Indivicual)</t>
  </si>
  <si>
    <t>Trabajo en relación de dependencia</t>
  </si>
  <si>
    <t>Jubilaciones</t>
  </si>
  <si>
    <t xml:space="preserve">Seguros de retiro </t>
  </si>
  <si>
    <t>Rentas vitalicias</t>
  </si>
  <si>
    <t>Renta Bruta de Cuarta Categoria</t>
  </si>
  <si>
    <t>Gastos vinculados con la actividad</t>
  </si>
  <si>
    <t>Gastos de mantenimiento de automóvil (7200)</t>
  </si>
  <si>
    <t>Total Deducciones de Cuarta Categoria</t>
  </si>
  <si>
    <t>RENTA NETA DE LA CUARTA CATEGORÍA</t>
  </si>
  <si>
    <t>Ingresos por servicios</t>
  </si>
  <si>
    <t>COSTO DE VENTAS (CMV)</t>
  </si>
  <si>
    <t>Existencia inicial</t>
  </si>
  <si>
    <t>más compras del período</t>
  </si>
  <si>
    <t>menos existencia final</t>
  </si>
  <si>
    <t>GASTOS COMPUTABLES</t>
  </si>
  <si>
    <t>Sueldos y jornales</t>
  </si>
  <si>
    <t>Cargas sociales</t>
  </si>
  <si>
    <t>Impuesto inmobiliario</t>
  </si>
  <si>
    <t>Intereses resarcitorios</t>
  </si>
  <si>
    <t>Intereses financiación Mis facilidades</t>
  </si>
  <si>
    <t>Aysa</t>
  </si>
  <si>
    <t>Municipalidad</t>
  </si>
  <si>
    <t>Honorarios Estudio contable y jurídico</t>
  </si>
  <si>
    <t>Teléfono</t>
  </si>
  <si>
    <t>Gas</t>
  </si>
  <si>
    <t>Expensas y gastos administración</t>
  </si>
  <si>
    <t>Seguro de incendio</t>
  </si>
  <si>
    <t>Impuesto sobre los Ingresos Brutos</t>
  </si>
  <si>
    <t>Tasa de seguridad e higiene</t>
  </si>
  <si>
    <t>Gastos Bancarios</t>
  </si>
  <si>
    <t>Comisión tarjetas de crédito</t>
  </si>
  <si>
    <t>Alquileres pagados</t>
  </si>
  <si>
    <t>OTROS INGRESOS</t>
  </si>
  <si>
    <t>Resultado venta de inmuebles afectados a la actividad</t>
  </si>
  <si>
    <t>Resultado venta de bienes muebles amortizables</t>
  </si>
  <si>
    <t>AMORTIZACIÓN IMPOSITIVA BIENES DE USO (A)</t>
  </si>
  <si>
    <t>RESULTADO IMPOSITIVO ANTES DEL AJUSTE POR INFLACION IMPOSITIVO</t>
  </si>
  <si>
    <t>REF.:</t>
  </si>
  <si>
    <t>AJUSTE POR INFLACIÓN IMPOSITIVO</t>
  </si>
  <si>
    <t>TOTAL INGRESOS</t>
  </si>
  <si>
    <t>INMUEBLES</t>
  </si>
  <si>
    <t>Otros inmuebles</t>
  </si>
  <si>
    <t>DERECHOS REALES</t>
  </si>
  <si>
    <t>NAVES Y AERONAVES</t>
  </si>
  <si>
    <t>AUTOMOTORES Y OTROS RODADOS</t>
  </si>
  <si>
    <t>DINERO Y DEPOSITOS EN DINERO</t>
  </si>
  <si>
    <t>TITULOS, ACCIONES, CUOTAS O PARTICIPACIONES SOCIALES Y OTROS TÍTULOS VALORES</t>
  </si>
  <si>
    <t>PATRIMONIO DE EMPRESAS O EXPLOTACIONES UNIPERSONALES</t>
  </si>
  <si>
    <t xml:space="preserve">DERECHOS DE PROPIEDAD, MARCAS, PATENTES Y SUS LICENCIAS </t>
  </si>
  <si>
    <t>DEUDAS EN EL PAIS</t>
  </si>
  <si>
    <t>DEUDAS EN EL EXTERIOR</t>
  </si>
  <si>
    <t>TOTAL PATRIMONIO NETO</t>
  </si>
  <si>
    <t xml:space="preserve">OTROS BIENES </t>
  </si>
  <si>
    <t>TOTAL BIENES</t>
  </si>
  <si>
    <t>Otras</t>
  </si>
  <si>
    <t>Quebrantos específicos de ejercicios anteriores</t>
  </si>
  <si>
    <t>Quebrantos de ejercicios anteriores computables</t>
  </si>
  <si>
    <t>Ganancia Neta</t>
  </si>
  <si>
    <t>Deducciones personales</t>
  </si>
  <si>
    <t>Mínimo no imponible</t>
  </si>
  <si>
    <t>Cargas de familia</t>
  </si>
  <si>
    <t xml:space="preserve">Cónyuge / Unión convivencial </t>
  </si>
  <si>
    <t>Hijo</t>
  </si>
  <si>
    <t>Hijo incapacitado para el trabajo</t>
  </si>
  <si>
    <t>Deducción especial</t>
  </si>
  <si>
    <t>Deducción Especial [Artículo 30, inciso c), Apartado 1]</t>
  </si>
  <si>
    <t xml:space="preserve">Deducción Especial [Artículo 30, inciso c), Apartado 1 
“nuevos profesionales/emprendedores”] </t>
  </si>
  <si>
    <t xml:space="preserve">Deducción Específica para Jubilados y/o Pensionados </t>
  </si>
  <si>
    <t>Total Deducciones Personales</t>
  </si>
  <si>
    <t>Ganancia Neta de las 4 categorías</t>
  </si>
  <si>
    <t>Columna I</t>
  </si>
  <si>
    <t>Columna II</t>
  </si>
  <si>
    <t xml:space="preserve">% </t>
  </si>
  <si>
    <t>Conyuge (Apellido y Nombre)</t>
  </si>
  <si>
    <t>Deducción Especial [Artículo 30, inciso c), Apartado 2] "trabajo en relación de dependencia/jubilados"</t>
  </si>
  <si>
    <t>Participación en una sociedad simple</t>
  </si>
  <si>
    <t>RESULTADO IMPOSITIVO EXPLOTACION UNIPERSONAL/SOCIEDAD</t>
  </si>
  <si>
    <t>Participación en Sociedades Simples  (Denominación, CUIT y porcentaje de participación)</t>
  </si>
  <si>
    <t>Rentas de cuarta y tercera (en la medida que trabaje personalmente en la empresa)</t>
  </si>
  <si>
    <t>Deducción Específica para Jubilados y/o Pensionados (hasta 8 haberes mínimos)</t>
  </si>
  <si>
    <t>Diferencia de Cambio</t>
  </si>
  <si>
    <t>Amort. inmuebles afectados a la actividad (Cuadro Amortización Inmuebles)</t>
  </si>
  <si>
    <t>Amortización de bienes muebles (Cuadro Amortización Muebles)</t>
  </si>
  <si>
    <t>VENTAS</t>
  </si>
  <si>
    <t xml:space="preserve">COMPRAS </t>
  </si>
  <si>
    <t>SALDO AL CIERRE</t>
  </si>
  <si>
    <t>Precio de Venta</t>
  </si>
  <si>
    <t xml:space="preserve">Costo de Adquisición </t>
  </si>
  <si>
    <t>MONEDA EXTRANJERA</t>
  </si>
  <si>
    <t>DERECHOS DE AUTOR</t>
  </si>
  <si>
    <t>Titularidad</t>
  </si>
  <si>
    <t>Valor de 
Compra</t>
  </si>
  <si>
    <t>Ganancia neta imponible acumulada</t>
  </si>
  <si>
    <t>Pagarán</t>
  </si>
  <si>
    <t>De más de $</t>
  </si>
  <si>
    <t>A $</t>
  </si>
  <si>
    <t>$</t>
  </si>
  <si>
    <t>Más el</t>
  </si>
  <si>
    <t>Sobre el excedente de $</t>
  </si>
  <si>
    <t>en adelante</t>
  </si>
  <si>
    <t>Impuesto determinado</t>
  </si>
  <si>
    <t>Marca:       Modelo:       Año de Fabricación:</t>
  </si>
  <si>
    <t xml:space="preserve">Patente/Matricula:      Porcentaje de titularidad: </t>
  </si>
  <si>
    <t>Tipo de Bien</t>
  </si>
  <si>
    <t>Descripción</t>
  </si>
  <si>
    <t>AMORTIZACION MUEBLES</t>
  </si>
  <si>
    <t xml:space="preserve">Inmuebles destinados a alquiler </t>
  </si>
  <si>
    <t>Hipoteca</t>
  </si>
  <si>
    <t>Prenda</t>
  </si>
  <si>
    <t>Anticresis</t>
  </si>
  <si>
    <t>Uso</t>
  </si>
  <si>
    <t>Efectivo USD (ver cuadro segunda categoria)</t>
  </si>
  <si>
    <t xml:space="preserve"> </t>
  </si>
  <si>
    <t>Inversiones  (ver cuadro segunda categoría)</t>
  </si>
  <si>
    <t xml:space="preserve">BIENES PERSONALES </t>
  </si>
  <si>
    <t>Derechos Reales</t>
  </si>
  <si>
    <t>Valuación</t>
  </si>
  <si>
    <t>Moneda</t>
  </si>
  <si>
    <t>Unidad de cotización</t>
  </si>
  <si>
    <t>Provincia</t>
  </si>
  <si>
    <t>Localidad/Ciudad</t>
  </si>
  <si>
    <t>Calle, Número, Piso; Departamento/Oficina; Código Postal</t>
  </si>
  <si>
    <t>Fecha de adquisición</t>
  </si>
  <si>
    <t>Partida inmobiliaria</t>
  </si>
  <si>
    <t>Nomenclatura catastral</t>
  </si>
  <si>
    <t>País</t>
  </si>
  <si>
    <t xml:space="preserve">Titulares de nuda propiedad CUIT/CUIL/CDI </t>
  </si>
  <si>
    <t>Ingreso obtenido</t>
  </si>
  <si>
    <t>Si es nudo propietario debe consignar CUIT/CUIL/CDI del Usufructuario</t>
  </si>
  <si>
    <t>TIPO</t>
  </si>
  <si>
    <t>SUBTIPO</t>
  </si>
  <si>
    <t>DESCRIPCION</t>
  </si>
  <si>
    <t>Precio Venta</t>
  </si>
  <si>
    <t>Importe Total</t>
  </si>
  <si>
    <t>Resultado Venta</t>
  </si>
  <si>
    <t>Dividendos y otras utilidades asimilables Fuente Argentina</t>
  </si>
  <si>
    <t>Acciones, cuotas y participaciones sociales, títulos, bonos y demás valores fuente extranjera</t>
  </si>
  <si>
    <t>RENTA NETA DE LA SEGUNDA CATEGORÍA (ALICUOTA GENERAL)</t>
  </si>
  <si>
    <t>Cotización al momento de la Venta/Utilización</t>
  </si>
  <si>
    <t>Justificación Patrimonial</t>
  </si>
  <si>
    <t>Cuando estén vinculados con el ejercicio de la profesión, podrían declararse en cuarta categoría</t>
  </si>
  <si>
    <t>Importe Percibido</t>
  </si>
  <si>
    <t xml:space="preserve">Deducción Ley </t>
  </si>
  <si>
    <t>Renta Gravada</t>
  </si>
  <si>
    <t>DESCRIPCIÓN</t>
  </si>
  <si>
    <t>Tipo de Cuenta</t>
  </si>
  <si>
    <t>CBU/CVU</t>
  </si>
  <si>
    <t>Sucursal</t>
  </si>
  <si>
    <t>Nro. de Cuenta</t>
  </si>
  <si>
    <t>Cantidad de Moneda</t>
  </si>
  <si>
    <t>Base Imponible</t>
  </si>
  <si>
    <t>Intereses de Caja de Ahorro</t>
  </si>
  <si>
    <t>Intereses de Cuentas PSP</t>
  </si>
  <si>
    <t>RENTA NETA DE LA SEGUNDA CATEGORÍA (ALICUOTA DIFERENCIAL)</t>
  </si>
  <si>
    <t>Hijo (Apellido, Nombre y CUIT/CUIL)</t>
  </si>
  <si>
    <t>Hijo incapacitado para el trabajo  (Apellido, Nombre y CUIT/CUIL)</t>
  </si>
  <si>
    <t>Anual</t>
  </si>
  <si>
    <t>Mensual</t>
  </si>
  <si>
    <t>Meses a Cargo</t>
  </si>
  <si>
    <t>Deducción Especial</t>
  </si>
  <si>
    <t>Minimo no Imponible</t>
  </si>
  <si>
    <t>Detalle Deducciones Personales (art. 30)</t>
  </si>
  <si>
    <t>Cargas de Familia</t>
  </si>
  <si>
    <t>HERENCIA (CUIT/CUIL/CDI)</t>
  </si>
  <si>
    <t>LEGADO (CUIT/CUIL/CDI)</t>
  </si>
  <si>
    <t>DONACIÓN (CUIT/CUIL/CDI)</t>
  </si>
  <si>
    <t>OTROS (CUIT/CUIL/CDI)</t>
  </si>
  <si>
    <t>MONEDAS DIGITALES, MONEDAS VIRTUALES, CRIPTOACTIVOS Y SIMILARES</t>
  </si>
  <si>
    <t>DEUDAS</t>
  </si>
  <si>
    <t>BIENES EN EL PAIS</t>
  </si>
  <si>
    <t>TOTAL BIENES EN EL PAIS</t>
  </si>
  <si>
    <t>BIENES EN EL EXTERIOR</t>
  </si>
  <si>
    <t>TOTAL BIENES EN EL EXTERIOR</t>
  </si>
  <si>
    <t xml:space="preserve">CON OTRO TIPO DE ENTIDADES </t>
  </si>
  <si>
    <t xml:space="preserve">DESCRIPCIÓN  </t>
  </si>
  <si>
    <t>CUIT Y DENOMINACIÓN</t>
  </si>
  <si>
    <t>CON OTRAS PERSONAS JURÍDICAS</t>
  </si>
  <si>
    <t>CON PERSONAS FÍSICAS</t>
  </si>
  <si>
    <t xml:space="preserve"> CUIT Y DENOMINACIÓN</t>
  </si>
  <si>
    <t>TOTAL DEUDAS EN EL PAIS</t>
  </si>
  <si>
    <t xml:space="preserve">GANANCIAS </t>
  </si>
  <si>
    <t>TOTAL DE DEUDAS EN EL EXTERIOR</t>
  </si>
  <si>
    <t>TOTAL DEUDAS</t>
  </si>
  <si>
    <t>Escala del impuesto período fiscal 2023:</t>
  </si>
  <si>
    <t>Pagarán $</t>
  </si>
  <si>
    <t>Más el %</t>
  </si>
  <si>
    <t xml:space="preserve">Más de </t>
  </si>
  <si>
    <t>a Pesos</t>
  </si>
  <si>
    <t>Valor total de los Bienes que exceda el MNI</t>
  </si>
  <si>
    <t>NO CUMPLIDOR</t>
  </si>
  <si>
    <t>CUMPLIDOR</t>
  </si>
  <si>
    <t>Bienes gravados en el Pais</t>
  </si>
  <si>
    <t>Bienes gravados en el Exterior</t>
  </si>
  <si>
    <t>Bienes del hogar</t>
  </si>
  <si>
    <t>MNI</t>
  </si>
  <si>
    <t>Anticipos 2023</t>
  </si>
  <si>
    <t>Percepciones y otros Pago a Cuenta</t>
  </si>
  <si>
    <t>GRAVADO</t>
  </si>
  <si>
    <t>PRESTAMO HIPOTECARIO CASA HABITACION</t>
  </si>
  <si>
    <t>CASA HABITACIÓN</t>
  </si>
  <si>
    <t>Subtotal</t>
  </si>
  <si>
    <t>Importe Mejora</t>
  </si>
  <si>
    <t>Mejora 
a gravar en períodos fiscales futuros</t>
  </si>
  <si>
    <t>¿Es contribuyente cumplidor?
 SI=1, NO=0</t>
  </si>
  <si>
    <t>BENEFICIO CUMPLIDOR</t>
  </si>
  <si>
    <t>NO APLICA</t>
  </si>
  <si>
    <t>APLICA</t>
  </si>
  <si>
    <t xml:space="preserve">Autónomos </t>
  </si>
  <si>
    <t>Intereses hipotecarios (Hasta $ 20.000 por año Artículo 85 inc. a) LIG)</t>
  </si>
  <si>
    <t xml:space="preserve">Servicios y herramientas educativos - Artículo 85 inc. i) LIG - </t>
  </si>
  <si>
    <t xml:space="preserve">Deducción 10 % Alquileres de inmuebles destinados a vivienda  - Artículo 85 inc. k) LIG - </t>
  </si>
  <si>
    <t xml:space="preserve">Donaciones  - Artículo 85 inc. c) LIG -  Con tope </t>
  </si>
  <si>
    <t>Medicina Prepaga  - Artículo 85 inc. f) LIG - Con Tope</t>
  </si>
  <si>
    <t>Juegos de Azar</t>
  </si>
  <si>
    <t>Alicuotas Diferenciales</t>
  </si>
  <si>
    <t>Inmuebles del País
Bienes Personales</t>
  </si>
  <si>
    <t>https://servicios.infoleg.gob.ar/infolegInternet/anexos/130000-134999/133041/norma.htm</t>
  </si>
  <si>
    <t>Actualización monetaria:</t>
  </si>
  <si>
    <t>Naves</t>
  </si>
  <si>
    <t xml:space="preserve">Nombre de la embarcación:          Registro:                    Matrícula: </t>
  </si>
  <si>
    <t xml:space="preserve">Eslora:   Manga:     Puntal:              Tonelaje Neto: </t>
  </si>
  <si>
    <t>Aeronaves</t>
  </si>
  <si>
    <t xml:space="preserve">Matrícula:                Fabricante:                 Marca:                           Modelo: </t>
  </si>
  <si>
    <t>N° de Serie:                Año de Fabricación:</t>
  </si>
  <si>
    <t>Automotores</t>
  </si>
  <si>
    <t>Bienes en el Exterior
Bienes Personales</t>
  </si>
  <si>
    <t>Derechos Reales (usufructo, uso, habitación. Anticresis, superficie)</t>
  </si>
  <si>
    <t>Porcentaje de afectación</t>
  </si>
  <si>
    <t>CUIT/CUIL/CDI inquilino/arrendatario</t>
  </si>
  <si>
    <t>Acciones, cuotas y participaciones sociales, títulos, bonos 
y demás valores fuente extranjera (SIN COTIZACIÓN)</t>
  </si>
  <si>
    <t>Resultado Venta de Acciones / Títulos  (c/cotización)</t>
  </si>
  <si>
    <t>Intereses gravados por colocación de capital (Mutuo)</t>
  </si>
  <si>
    <t>Resultado venta de acciones / títulos  (c/cotización)</t>
  </si>
  <si>
    <t>Cantidad 
Nominal</t>
  </si>
  <si>
    <t>Fecha de  adquisición:                    País:</t>
  </si>
  <si>
    <t xml:space="preserve">Origen de la embarcación:             </t>
  </si>
  <si>
    <t xml:space="preserve">Motores Cantidad:    Marca:       Modelo:        Potencia:    Año de Fabricación:  </t>
  </si>
  <si>
    <t xml:space="preserve">Motores     Potencia:        Año de Fabricación:  </t>
  </si>
  <si>
    <t>CREDITOS Y DEBENTURES</t>
  </si>
  <si>
    <t>Valuación
Bienes Personales</t>
  </si>
  <si>
    <t>Valuación 
Ganancias 
(costo)</t>
  </si>
  <si>
    <t xml:space="preserve">Bienes Personales </t>
  </si>
  <si>
    <t>Cotización 31/12</t>
  </si>
  <si>
    <t xml:space="preserve">Fecha </t>
  </si>
  <si>
    <t xml:space="preserve">Descripción </t>
  </si>
  <si>
    <t>Clase/Tipo</t>
  </si>
  <si>
    <t>ACCIONES / TITULOS   (c/cotización)</t>
  </si>
  <si>
    <t>Valuación Ganancias (valor nominal 31/12)</t>
  </si>
  <si>
    <t>Valuación Bienes Personales (valor nominal + actualizaciones + intereses devengados)</t>
  </si>
  <si>
    <t>CUIT Entidad Financiera/PSP</t>
  </si>
  <si>
    <t>Saldo 
al cierre</t>
  </si>
  <si>
    <t>Entidad  Financiera 
PSP</t>
  </si>
  <si>
    <t>Moneda Extranjera</t>
  </si>
  <si>
    <t>Depósitos en dinero</t>
  </si>
  <si>
    <t>DERECHOS DE PROPIEDAD CIENTIFICA, LITERARIA O ARTISTICA, MARCAS, PATENTES Y SUS LICENCIAS</t>
  </si>
  <si>
    <t>Fecha de incorporación</t>
  </si>
  <si>
    <t>Detalle</t>
  </si>
  <si>
    <t>Nro Inscripcion 
INPI</t>
  </si>
  <si>
    <t>Valuación
Ganancias</t>
  </si>
  <si>
    <t>Valuación  Bienes Personales</t>
  </si>
  <si>
    <t>La planilla es orientativa y podrá modificarse y/o adaptarse de acuerdo a la situación particular de cada contribuyente.</t>
  </si>
  <si>
    <t>Honorarios servicios médicos  - Artículo 85 inc. g) LIG - 40% de lo facturado Con Tope</t>
  </si>
  <si>
    <t xml:space="preserve">TOPE </t>
  </si>
  <si>
    <t>40% MNI</t>
  </si>
  <si>
    <t>SIN TOPE</t>
  </si>
  <si>
    <t>5% de la Ganancia Neta</t>
  </si>
  <si>
    <t>Base Imponible Especial</t>
  </si>
  <si>
    <t>Renta de Fuente Extranjera / Venta de Acciones</t>
  </si>
  <si>
    <t xml:space="preserve">Se debe cargar manualmente las celdas sombreadas en color indicado en la siguiente celda </t>
  </si>
  <si>
    <t>Retenciones</t>
  </si>
  <si>
    <t>Percepciones</t>
  </si>
  <si>
    <t>Otros Pagos a Cuenta</t>
  </si>
  <si>
    <t xml:space="preserve">Anticipos </t>
  </si>
  <si>
    <t>Subtotal Mínimo no Imponible + Cargas de Familia</t>
  </si>
  <si>
    <t>Impuesto a Pagar / Saldo a Favor</t>
  </si>
  <si>
    <t>Deducción</t>
  </si>
  <si>
    <t>Subtotal Hijos</t>
  </si>
  <si>
    <t>Subtotal Hijos Incapacitados para el Trabajo</t>
  </si>
  <si>
    <t>Tener en cuenta los comentarios insertos en las celdas correspondientes</t>
  </si>
  <si>
    <t xml:space="preserve">Las planillas de amortización permiten adicionar renglones de acuerdo a las necesidades de cada liquidación. </t>
  </si>
  <si>
    <t>Préstamo Hipotecario</t>
  </si>
  <si>
    <t>Seleccionar</t>
  </si>
  <si>
    <t>SALDOS</t>
  </si>
  <si>
    <t>El Patrimonio al inicio se carga manualmente</t>
  </si>
  <si>
    <t>Acción/Título 1</t>
  </si>
  <si>
    <t>Acción/Título 2</t>
  </si>
  <si>
    <t xml:space="preserve">Saldo al Inicio </t>
  </si>
  <si>
    <t>Subtotal Acción/Título 1</t>
  </si>
  <si>
    <t xml:space="preserve"> Resultado Exento - Justificación Patrimonial</t>
  </si>
  <si>
    <t>Moneda 1</t>
  </si>
  <si>
    <t>Subtotal Moneda 1</t>
  </si>
  <si>
    <t>Moneda 2</t>
  </si>
  <si>
    <t>Subtotal Moneda 2</t>
  </si>
  <si>
    <t>Saldo 
al inicio</t>
  </si>
  <si>
    <t>Cotización 
al 31/12</t>
  </si>
  <si>
    <t xml:space="preserve">Valuación para Ganancias </t>
  </si>
  <si>
    <t>Valuación para Bienes Personales</t>
  </si>
  <si>
    <t xml:space="preserve">DEPOSITOS EN DINERO </t>
  </si>
  <si>
    <t>Depósito Moneda 1</t>
  </si>
  <si>
    <t>Depósito Moneda 2</t>
  </si>
  <si>
    <t>Movimientos</t>
  </si>
  <si>
    <t xml:space="preserve">Movimientos </t>
  </si>
  <si>
    <t>MOVIMIENTOS DEPOSITOS EN MONEDA EXTRANJERA</t>
  </si>
  <si>
    <t>Saldos a favor AFIP CUIT 33-69345023-9</t>
  </si>
  <si>
    <t>Saldos a favor AGIP CUIT 30-71370050-5</t>
  </si>
  <si>
    <t>Saldos a favor ARBA CUIT 30-64323334-3</t>
  </si>
  <si>
    <t>DETERMINACIÓN DEL IMPUESTO SOBRE LOS BIENES PERSONALES</t>
  </si>
  <si>
    <t>Saldo a favor período fiscal anterior</t>
  </si>
  <si>
    <t xml:space="preserve">Fecha: </t>
  </si>
  <si>
    <t xml:space="preserve">Tipo de Presentación: </t>
  </si>
  <si>
    <t>Carácter:</t>
  </si>
  <si>
    <t>Abonadas por el Agente de Retención</t>
  </si>
  <si>
    <t>Otros Empleos</t>
  </si>
  <si>
    <t>Aportes a obras sociales</t>
  </si>
  <si>
    <t>Primas de seguro para el caso de muerte</t>
  </si>
  <si>
    <t>Gastos de sepelio</t>
  </si>
  <si>
    <t>Ganancia No Imponible</t>
  </si>
  <si>
    <t>Deducción Específica</t>
  </si>
  <si>
    <t>Pagos a Cuenta</t>
  </si>
  <si>
    <t>SALDO A PAGAR / A FAVOR</t>
  </si>
  <si>
    <t>Para consultas referidas al funcionamiento de la planilla por favor comunicarse con trivia@consejocaba.org.ar</t>
  </si>
  <si>
    <t xml:space="preserve">Retenciones Impuesto a las Ganancias </t>
  </si>
  <si>
    <t>Percepciones Bienes Personales</t>
  </si>
  <si>
    <t xml:space="preserve">Percepciones Impuesto a las Ganancias </t>
  </si>
  <si>
    <t>Anticipos Impuesto a las Ganancias</t>
  </si>
  <si>
    <t>Anticipos Bienes Personales</t>
  </si>
  <si>
    <t>Algunos rubros del patrimonio al cierre deben linkearse de las planillas respectivas</t>
  </si>
  <si>
    <t xml:space="preserve">Deducciones Generales </t>
  </si>
  <si>
    <t xml:space="preserve">Deducciones - Información  de AFIP </t>
  </si>
  <si>
    <t>Importes Pagados</t>
  </si>
  <si>
    <t>Personal de Casas Particulares - Ley 26.063 y Resolcuión General AFIP 3693/2014 (hasta el MNI)</t>
  </si>
  <si>
    <t>Inmueble 4</t>
  </si>
  <si>
    <t>Inmueble 5</t>
  </si>
  <si>
    <t>Fuente Argentina</t>
  </si>
  <si>
    <t>Fuente Extranjera</t>
  </si>
  <si>
    <t>Mejora 1 - Datos del contrato</t>
  </si>
  <si>
    <t>Mejora 2 - Datos del contrato</t>
  </si>
  <si>
    <t>Mejora 3 - Datos del contrato</t>
  </si>
  <si>
    <t>Mejora 4 - Datos del contrato</t>
  </si>
  <si>
    <t>Mejora 5 - Datos del contrato</t>
  </si>
  <si>
    <t>Gastos Reales Urbanos (con comprobantes)</t>
  </si>
  <si>
    <t>AMORTIZACION INMUEBLES (FUENTE ARGENTINA)</t>
  </si>
  <si>
    <t>AMORTIZACION INMUEBLES (FUENTE EXTRANJERA)</t>
  </si>
  <si>
    <t>Tipo de Cambio
(TCC)</t>
  </si>
  <si>
    <t>Valor de 
Adquisición
(en ME)</t>
  </si>
  <si>
    <t>Valor 
Origen
(en Pesos)</t>
  </si>
  <si>
    <t xml:space="preserve">
Bienes Personales</t>
  </si>
  <si>
    <t>Valor de Plaza 
al 31/12</t>
  </si>
  <si>
    <t>Valor Origen 
Actualizado</t>
  </si>
  <si>
    <t>Banco 4</t>
  </si>
  <si>
    <t>Banco 5</t>
  </si>
  <si>
    <t>Gastos de mantenimiento de cuentas bancarias, comisiones, etc.</t>
  </si>
  <si>
    <t xml:space="preserve">Instalaciones </t>
  </si>
  <si>
    <t>Equipos de Informática</t>
  </si>
  <si>
    <t xml:space="preserve">Tipo de Bien                          Fecha de Origen                                       
Nro. Escritura/Prenda                              CUIT Contraparte                          </t>
  </si>
  <si>
    <t>al 31/12/2024</t>
  </si>
  <si>
    <t>Período Fiscal 2024</t>
  </si>
  <si>
    <t>Planilla AXI 2024</t>
  </si>
  <si>
    <t>Categorías Autónomos 2024</t>
  </si>
  <si>
    <t>Bienes Incroporados por el Régimen de Regularización de Activos (Ley 27.743)</t>
  </si>
  <si>
    <t>Anticipos, retenciones y pagos a cuenta de imp. no deducibles (**)</t>
  </si>
  <si>
    <t>Bienes de cambio</t>
  </si>
  <si>
    <t>Mercaderia de reventa</t>
  </si>
  <si>
    <t>Bienes muebles amortizables</t>
  </si>
  <si>
    <t>Bienes muebles en curso de elab.</t>
  </si>
  <si>
    <t>Inmuebles y obras sobre inmuebles (***)</t>
  </si>
  <si>
    <t>Materiales para Obras</t>
  </si>
  <si>
    <t>(Detallar)</t>
  </si>
  <si>
    <t>Anticipos 2024</t>
  </si>
  <si>
    <t>Escala del impuesto período fiscal 2024:</t>
  </si>
  <si>
    <t>Periodo Fiscal 2024</t>
  </si>
  <si>
    <t>Determinación del activo computable al inicio del Periodo Fiscal 2024</t>
  </si>
  <si>
    <t>Determinación del pasivo computable al inicio del Periodo Fiscal 2024</t>
  </si>
  <si>
    <t>Determinación del coeficiente de actualizacion para el periodo fiscal 2024</t>
  </si>
  <si>
    <t>Índice de Precios al Consumidor Nivel General 12/2024</t>
  </si>
  <si>
    <t>Índice de Precios al Consumidor Nivel General 12/2023</t>
  </si>
  <si>
    <t>Coeficiente de actualizacion para el periodo fiscal 2024</t>
  </si>
  <si>
    <t>ARCA</t>
  </si>
  <si>
    <t>AGENCIA DE RECAUDACIÓN</t>
  </si>
  <si>
    <t>Y CONTROL ADUANERO</t>
  </si>
  <si>
    <t>F.1359 LIQUIDACIÓN DE IMPUESTO A LAS GANANCIAS - 4ta. CATEGORÍA RELACIÓN DE DEPENDENCIA</t>
  </si>
  <si>
    <r>
      <t xml:space="preserve">Beneficiario:  </t>
    </r>
    <r>
      <rPr>
        <sz val="11"/>
        <rFont val="Calibri"/>
        <family val="2"/>
        <scheme val="minor"/>
      </rPr>
      <t>CUIL     Apellido y Nombres</t>
    </r>
  </si>
  <si>
    <r>
      <rPr>
        <b/>
        <sz val="11"/>
        <rFont val="Calibri"/>
        <family val="2"/>
        <scheme val="minor"/>
      </rPr>
      <t>Agente de Retención:</t>
    </r>
    <r>
      <rPr>
        <sz val="11"/>
        <rFont val="Calibri"/>
        <family val="2"/>
        <scheme val="minor"/>
      </rPr>
      <t xml:space="preserve">   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              Domicilio Legal                         CUIT</t>
    </r>
  </si>
  <si>
    <t xml:space="preserve">Período Fiscal: </t>
  </si>
  <si>
    <t>ANUAL</t>
  </si>
  <si>
    <t>ORIGINAL</t>
  </si>
  <si>
    <t>REMUNERACIONES GRAVADAS</t>
  </si>
  <si>
    <t>Remuneración bruta y no habituales</t>
  </si>
  <si>
    <t>SAC</t>
  </si>
  <si>
    <t>Ajustes de Períodos Anteriores sobre Remuneraciones Gravadas</t>
  </si>
  <si>
    <t>Otros Empleos - Remuneración bruta y no habituales</t>
  </si>
  <si>
    <t xml:space="preserve">Otros Empleos - SAC </t>
  </si>
  <si>
    <t>Otros Empleos - Ajustes de Períodos Anteriores sobre Remuneraciones Gravadas</t>
  </si>
  <si>
    <t>TOTAL REMUNERACIÓN GRAVADA</t>
  </si>
  <si>
    <t>REMUNERACIONES  EXENTAS o NO ALCANZADAS</t>
  </si>
  <si>
    <t>Asignaciones Familiares</t>
  </si>
  <si>
    <t>Intereses por préstamos al empleador/Remuneraciones Judiciales</t>
  </si>
  <si>
    <t>Indeminizaciones establecidas en los inc. c), d) y e) del Apartados "A" - Anexo II de la RG 4003/2017</t>
  </si>
  <si>
    <t>Remuneraciones bajo el Art. 1 de la Ley Nº 19.640 "Territorio Nacional de Tierra del Fuego A.I.A.S."</t>
  </si>
  <si>
    <t>Remuneraciones bajo el CCT 396/2004 "Petroleros -&gt; Personal de Pozo" - Art. 1º Ley Nº 26.176</t>
  </si>
  <si>
    <t>Cursos y Seminarios establecidos en el inc. o) del Apartado "A" - Anexo II de la RG 4003/2017</t>
  </si>
  <si>
    <t>Indumentaria y equipamiento provistos por el empleador</t>
  </si>
  <si>
    <t xml:space="preserve">Ajustes de Períodos Anteriores sobre Remuneraciones Exentas o No Alcanzadas </t>
  </si>
  <si>
    <t>Otros Empleos -&gt;Asignaciones Familiares</t>
  </si>
  <si>
    <t>Otros Empleos -&gt;Intereses por préstamos al empleador/Remuneraciones Judiciales</t>
  </si>
  <si>
    <t>Otros Empleos -&gt; Indeminizaciones establecidas en los inc. c), d) y e) del Apartados "A" - Anexo II de la RG 4003/2017</t>
  </si>
  <si>
    <t>Otros Empleos -&gt; Remuneraciones bajo el Art. 1 de la Ley Nº 19.640 "Territorio Nacional de Tierra del Fuego A.I.A.S."</t>
  </si>
  <si>
    <t>Otros Empleos -&gt; Remuneraciones bajo el CCT 396/2004 "Petroleros -&gt; Personal de Pozo" - Art. 1º Ley Nº 26.176</t>
  </si>
  <si>
    <t>Otros Empleos -&gt; Cursos y Seminarios establecidos en el inc. o) del Apartado "A" - Anexo II de la RG 4003/2017</t>
  </si>
  <si>
    <t>Otros Empleos -&gt; Indumentaria y equipamiento provistos por el empleador</t>
  </si>
  <si>
    <t xml:space="preserve">Otros Empleos - Ajustes de Períodos Anteriores sobre Remuneraciones Exentas o No Alcanzadas </t>
  </si>
  <si>
    <t>TOTAL REMUNERACIÓN NO GRAVADA/NO ALCANZADA/ EXENTA</t>
  </si>
  <si>
    <t>TOTAL REMUNERACIONES</t>
  </si>
  <si>
    <t>DEDUCCIONES GENERALES</t>
  </si>
  <si>
    <t>Aportes para fondos de Jubilaciones, retiros, pensiones o subsidios - ANSES</t>
  </si>
  <si>
    <t>Otros Empleos -Aportes para fondos de Jubilaciones, retiros, pensiones o subsidios - ANSES</t>
  </si>
  <si>
    <t>Aportes para fondos de Jubilaciones, retiros, pensiones o subsidios - Cajas Previsionales Provinciales, Municipales o para Profesionales</t>
  </si>
  <si>
    <t>Otros Empleos - Aportes para fondos de Jubilaciones, retiros, pensiones o subsidios - Cajas Previsionales Provinciales, Municipales o para Profesionales</t>
  </si>
  <si>
    <t xml:space="preserve">Otros empleos - Aportes a obras sociales </t>
  </si>
  <si>
    <t>Cuotas sindicales</t>
  </si>
  <si>
    <t xml:space="preserve">Otros empleos - Cuotas sindicales </t>
  </si>
  <si>
    <t>Cuotas Médico Asistenciales</t>
  </si>
  <si>
    <t>Seguro de muerte/Mixtos sujetos al control de la SSN</t>
  </si>
  <si>
    <t>Adquisición de Cuotapartes de FCI  con fines de retiro</t>
  </si>
  <si>
    <t>Amortización impositiva e intereses por adquisición de Rodados para Corredores y Viajantes de comercio</t>
  </si>
  <si>
    <t>Donaciones a Fiscos Nac./Prov./Mun./Inst. Art.26 Inc. e) y f) LIG</t>
  </si>
  <si>
    <t>Alquileres de inmuebles destinados a Casa- Habitación para inquilinos No Propietarios - Art. 85 inc. h) - 40 %</t>
  </si>
  <si>
    <t>Descuentos obligatorios por Ley Nacional, Provincial o Municipal</t>
  </si>
  <si>
    <t>Honorarios por Servicios de Asistencia Sanitaria, Médica y Paramédica</t>
  </si>
  <si>
    <t>Intereses Créditos Hipotecarios</t>
  </si>
  <si>
    <t>Aportes al Cap. Soc./Fondo Riesgo de Socios Protectores de SGR</t>
  </si>
  <si>
    <t>Empleados del Servicio Doméstico</t>
  </si>
  <si>
    <t>Cajas Complementarias de Previsión</t>
  </si>
  <si>
    <t xml:space="preserve">Fondos Compensadores de Previsión </t>
  </si>
  <si>
    <t>Otros Aportes para fondos de Jubilaciones, retiros, pensiones o subsidios - incluido ANSES Autónomos</t>
  </si>
  <si>
    <t>Seguros de Retiro Privados - Sujetos al Control de la SSN</t>
  </si>
  <si>
    <t>Indumentaria y Equipamiento - Uso exclusivo y carácter obligatorio - Adquiridos por empleado</t>
  </si>
  <si>
    <t>Servicios y Herramientas con Fines Educativos para Cargas de Familia</t>
  </si>
  <si>
    <t>Alquileres de Inmuebles destinados a Casa- Habitación para inquilinos y Propietarios - Art. 85 inc. k) -10 %</t>
  </si>
  <si>
    <t>Antártida Argentina - Adicional remunerativo para personal civil y militar</t>
  </si>
  <si>
    <t>Actores -Retribución pagada a los representantes -RG 2442/08</t>
  </si>
  <si>
    <t>TOTAL DEDUCCIONES GENERALES</t>
  </si>
  <si>
    <t>DEDUCCIONES PERSONALES</t>
  </si>
  <si>
    <t>Deducción especial 2do párrafo artículo 30 de la ley del gravamen (12º parte)</t>
  </si>
  <si>
    <t>TOTAL DEDUCCIONES PERSONALES</t>
  </si>
  <si>
    <t>DETERMINACIÓN DEL IMPUESTO</t>
  </si>
  <si>
    <t>REMUNERACIÓN SUJETA A IMPUESTO</t>
  </si>
  <si>
    <t>Alícuota aplicable Artículo 94 de la Ley Impuesto a las Ganancias</t>
  </si>
  <si>
    <t>…</t>
  </si>
  <si>
    <t>IMPUESTO DETERMINADO</t>
  </si>
  <si>
    <t>Impuesto retenido</t>
  </si>
  <si>
    <t>Período 2024 -&gt; Pago a Cuenta Art. 8º del Decreto 652/24 -&gt; Impuesto Retenido conforme a la Ley 27.725</t>
  </si>
  <si>
    <t>Período 2024 -&gt; Diferencia Art. 83 de la Ley 27.743 -&gt; "Deducción Especial" según Art. 8º del Decreto 652/2024</t>
  </si>
  <si>
    <t>Bienes incorporados por el Régimen de Regularización de Activos (Ley 27.743)</t>
  </si>
  <si>
    <t>Intereses gravados de Plazos Fijos en Moneda Extranjera</t>
  </si>
  <si>
    <t>Intereses exentos de Plazos Fijos en Pesos</t>
  </si>
  <si>
    <t>Seguro de retiro privado (Hasta el importe establecido por AFIP Artículo 85 inc. i) LIG) Período 2024: $ 195.845,39</t>
  </si>
  <si>
    <t>Seguro de vida (Hasta el importe establecido por AFIP Artículo 85 inc. b) LIG) Período 2024: $ 195.845,39</t>
  </si>
  <si>
    <t>Alquiler con destino de casa habitación (40 % Alquiler y hasta el MNI)) Artículo 85 inc. h)</t>
  </si>
  <si>
    <t>Deducción Especial "SAC" 2do. párrafo art. 30 LIG -incorporada por Ley 27.743-</t>
  </si>
  <si>
    <t>FA</t>
  </si>
  <si>
    <t>FE</t>
  </si>
  <si>
    <t>Deducción Especial "Simple" [Artículo 30, inciso c), Apartado 1] Rentas de cuarta categoría y tercera en la medida que trabaje personalmente en la actividad</t>
  </si>
  <si>
    <t xml:space="preserve">Deducción Especial "Simple" para 
“nuevos profesionales/emprendedores”]   [Artículo 30, inciso c), Apartado 1 </t>
  </si>
  <si>
    <t xml:space="preserve">Deducción Especial Incrementada [Artículo 30, inciso c), Apartado 2] </t>
  </si>
  <si>
    <t>Subtotal Deducción  Especial (incluye doceava parte sobre MNI + DE incrementada)</t>
  </si>
  <si>
    <t>Ganancia Neta Sujeta a Impuesto (GNSI)  por fuente</t>
  </si>
  <si>
    <t>Ganancia Neta Sujeta a Impuesto (GNSI)  TOTAL (FA+FE)</t>
  </si>
  <si>
    <t>Aportes SIPA y obra social (deducciones sobre sueldos)</t>
  </si>
  <si>
    <t>Intereses Obligaciones Negociables y Títulos Públicos</t>
  </si>
  <si>
    <t>Retención</t>
  </si>
  <si>
    <t xml:space="preserve">Otras ganancias y/o ingresos exentos o no gravados de 2da. Categoría </t>
  </si>
  <si>
    <t xml:space="preserve">Otras ganancias y/o ingresos exentos o no gravados de 1ra. Categoría </t>
  </si>
  <si>
    <t xml:space="preserve">Otras ganancias y/o ingresos exentos o no gravados de 4ta. Categoría </t>
  </si>
  <si>
    <t>Impuesto determinado sobre dividendos (art. 97 LIG)</t>
  </si>
  <si>
    <t xml:space="preserve">Impuesto determinado </t>
  </si>
  <si>
    <t>Total impuesto determinado</t>
  </si>
  <si>
    <t>Dividendos alcanzados por impuesto cedular del art. 97 de la LIG</t>
  </si>
  <si>
    <t>Retención sobre dividendos según RG AFIP 4478</t>
  </si>
  <si>
    <t>Ganancias y/o ingresos exentos o no alcanzados / incluye Monotributo</t>
  </si>
  <si>
    <t>#1</t>
  </si>
  <si>
    <t>#2</t>
  </si>
  <si>
    <t>#3</t>
  </si>
  <si>
    <t>#4</t>
  </si>
  <si>
    <t>#5</t>
  </si>
  <si>
    <t>#6</t>
  </si>
  <si>
    <t>#7</t>
  </si>
  <si>
    <t>#8</t>
  </si>
  <si>
    <t>Saldo Inicial/MOVIMIENTOS</t>
  </si>
  <si>
    <t>Intereses devengados al 31/12</t>
  </si>
  <si>
    <t>Derechos de autor</t>
  </si>
  <si>
    <t>Resultado Venta de CEDEARS  (c/cotización)</t>
  </si>
  <si>
    <t xml:space="preserve">Nro Inscripcion 
</t>
  </si>
  <si>
    <t>Saldo Inicial/ MOVIMIENTOS</t>
  </si>
  <si>
    <t>NO COMPUTABLES: ACCIONES Y PARTICIPACIONES SOCIALES</t>
  </si>
  <si>
    <t>Saldo Cuenta Particular Dueño</t>
  </si>
  <si>
    <t>Créditos y debentures cargados en hoja 2º CAT FA</t>
  </si>
  <si>
    <t>Mejora gravada en 2024</t>
  </si>
  <si>
    <t>AMORTIZACION MEJORAS (FUENTE ARGENTINA)</t>
  </si>
  <si>
    <t>MEJORA</t>
  </si>
  <si>
    <t>MEJORAS SOBRE INMUEBLES</t>
  </si>
  <si>
    <r>
      <t xml:space="preserve">Mejora 1 </t>
    </r>
    <r>
      <rPr>
        <b/>
        <sz val="10"/>
        <rFont val="Arial"/>
        <family val="2"/>
      </rPr>
      <t>Pais/Provincia/Localidad/Calle/Número/Piso/Dept-Of/Código Postal</t>
    </r>
  </si>
  <si>
    <r>
      <t xml:space="preserve">Mejora 2 </t>
    </r>
    <r>
      <rPr>
        <b/>
        <sz val="10"/>
        <rFont val="Arial"/>
        <family val="2"/>
      </rPr>
      <t>Pais/Provincia/Localidad/Calle/Número/Piso/Dept-Of/Código Postal</t>
    </r>
  </si>
  <si>
    <t>Mejora 3 Pais/Provincia/Localidad/Calle/Número/Piso/Dept-Of/Código Postal</t>
  </si>
  <si>
    <t>Mejora 4 Pais/Provincia/Localidad/Calle/Número/Piso/Dept-Of/Código Postal</t>
  </si>
  <si>
    <t>Mejora 5 Pais/Provincia/Localidad/Calle/Número/Piso/Dept-Of/Código Postal</t>
  </si>
  <si>
    <t>Valor de la
MEJORA</t>
  </si>
  <si>
    <t>TOTAL MEJORAS S/ INMUEBLES EN EL PAÍS</t>
  </si>
  <si>
    <t>TOTAL MEJORAS S/ INMUEBLES EN EL EXTERIOR</t>
  </si>
  <si>
    <t>CUIT Deudor</t>
  </si>
  <si>
    <t>Inicio del 
Contrato (de la mejora)</t>
  </si>
  <si>
    <t>Fecha de habilitación  mejora</t>
  </si>
  <si>
    <t>100% de la mejora</t>
  </si>
  <si>
    <t>Valor Residual</t>
  </si>
  <si>
    <t>Mejoras</t>
  </si>
  <si>
    <t>Retención impuesto cedular art. 97 LIG</t>
  </si>
  <si>
    <t>Mejoras introducidas por el inquilino no indemnizables a gravar en períodos fiscales siguientes</t>
  </si>
  <si>
    <r>
      <t xml:space="preserve">Monto consumido </t>
    </r>
    <r>
      <rPr>
        <sz val="11"/>
        <color theme="1"/>
        <rFont val="Calibri"/>
        <family val="2"/>
        <scheme val="minor"/>
      </rPr>
      <t>(por diferencia)</t>
    </r>
  </si>
  <si>
    <t>AJUSTE POR INFLACIÓN 2019</t>
  </si>
  <si>
    <t>AJUSTE POR INFLACIÓN 2020</t>
  </si>
  <si>
    <t>del ejercicio</t>
  </si>
  <si>
    <t>acumulada al inicio</t>
  </si>
  <si>
    <t>acumulada al cierre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</si>
</sst>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dd/mm/yyyy;@"/>
    <numFmt numFmtId="165" formatCode="#,##0.00;\(#,##0.00\)"/>
    <numFmt numFmtId="166" formatCode="dd/mm/yy"/>
    <numFmt numFmtId="167" formatCode="#,##0.000;\(#,##0.000\)"/>
    <numFmt numFmtId="168" formatCode="#,##0;\(#,##0\)"/>
    <numFmt numFmtId="169" formatCode="_ &quot;$&quot;\ * #,##0.00_ ;_ &quot;$&quot;\ * \-#,##0.00_ ;_ &quot;$&quot;\ * &quot;-&quot;??_ ;_ @_ "/>
    <numFmt numFmtId="170" formatCode="0.0000"/>
    <numFmt numFmtId="171" formatCode="_-* #,##0.00_)\ ;* \(#,##0.00\)_-;_-* &quot;-&quot;??_-;_-@_-"/>
    <numFmt numFmtId="172" formatCode="_-* #,##0.00\ _€_-;\-* #,##0.00\ _€_-;_-* &quot;-&quot;??\ _€_-;_-@_-"/>
    <numFmt numFmtId="173" formatCode="_-* #,##0.0000\ _€_-;\-* #,##0.0000\ _€_-;_-* &quot;-&quot;??\ _€_-;_-@_-"/>
    <numFmt numFmtId="174" formatCode="_(* #,##0.00_);_(* \(#,##0.00\);_(* &quot;-&quot;??_);_(@_)"/>
    <numFmt numFmtId="175" formatCode="#,##0.0000;\(#,##0.0000\)"/>
  </numFmts>
  <fonts count="6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11"/>
      <name val="Calibri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b/>
      <i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rgb="FF000000"/>
      <name val="Calibri"/>
      <family val="2"/>
      <scheme val="minor"/>
    </font>
    <font>
      <b/>
      <sz val="8"/>
      <name val="Verdana"/>
      <family val="2"/>
    </font>
    <font>
      <b/>
      <sz val="11"/>
      <name val="Verdana"/>
      <family val="2"/>
    </font>
    <font>
      <b/>
      <sz val="11"/>
      <color theme="5" tint="-0.499984740745262"/>
      <name val="Arial"/>
      <family val="2"/>
    </font>
    <font>
      <b/>
      <sz val="10"/>
      <color rgb="FF000000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theme="5"/>
      <name val="Arial"/>
      <family val="2"/>
    </font>
    <font>
      <sz val="11"/>
      <color theme="5"/>
      <name val="Calibri"/>
      <family val="2"/>
      <scheme val="minor"/>
    </font>
    <font>
      <sz val="11"/>
      <color indexed="81"/>
      <name val="Tahoma"/>
      <family val="2"/>
    </font>
    <font>
      <b/>
      <sz val="12"/>
      <color theme="5" tint="-0.499984740745262"/>
      <name val="Calibri"/>
      <family val="2"/>
      <scheme val="minor"/>
    </font>
    <font>
      <b/>
      <sz val="11"/>
      <color rgb="FF666666"/>
      <name val="Calibri"/>
      <family val="2"/>
      <scheme val="minor"/>
    </font>
    <font>
      <i/>
      <sz val="6"/>
      <name val="Arial"/>
      <family val="2"/>
    </font>
    <font>
      <b/>
      <sz val="6"/>
      <name val="Arial"/>
      <family val="2"/>
    </font>
    <font>
      <b/>
      <sz val="11"/>
      <color rgb="FFC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theme="0"/>
      <name val="Arial"/>
      <family val="2"/>
    </font>
    <font>
      <b/>
      <sz val="22"/>
      <name val="Calibri"/>
      <family val="2"/>
      <scheme val="minor"/>
    </font>
    <font>
      <sz val="8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lightDown"/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8E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3BD8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36" fillId="0" borderId="0" applyNumberFormat="0" applyFill="0" applyBorder="0" applyAlignment="0" applyProtection="0"/>
    <xf numFmtId="0" fontId="16" fillId="0" borderId="0" applyNumberFormat="0" applyFill="0" applyProtection="0">
      <alignment horizontal="center" vertical="center"/>
    </xf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1" fillId="0" borderId="0"/>
    <xf numFmtId="9" fontId="15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</cellStyleXfs>
  <cellXfs count="960">
    <xf numFmtId="0" fontId="0" fillId="0" borderId="0" xfId="0"/>
    <xf numFmtId="0" fontId="17" fillId="0" borderId="0" xfId="0" applyFont="1"/>
    <xf numFmtId="3" fontId="18" fillId="0" borderId="0" xfId="0" applyNumberFormat="1" applyFont="1" applyAlignment="1" applyProtection="1">
      <alignment horizontal="center"/>
      <protection locked="0"/>
    </xf>
    <xf numFmtId="43" fontId="15" fillId="0" borderId="0" xfId="3" applyFont="1" applyFill="1" applyProtection="1">
      <protection locked="0"/>
    </xf>
    <xf numFmtId="0" fontId="0" fillId="4" borderId="0" xfId="0" applyFill="1" applyProtection="1">
      <protection locked="0"/>
    </xf>
    <xf numFmtId="0" fontId="0" fillId="8" borderId="0" xfId="0" applyFill="1"/>
    <xf numFmtId="0" fontId="0" fillId="8" borderId="23" xfId="0" applyFill="1" applyBorder="1"/>
    <xf numFmtId="0" fontId="0" fillId="0" borderId="0" xfId="0" applyProtection="1">
      <protection locked="0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0" fontId="0" fillId="0" borderId="0" xfId="0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2" applyProtection="1">
      <alignment horizontal="center" vertical="center"/>
      <protection locked="0"/>
    </xf>
    <xf numFmtId="0" fontId="17" fillId="9" borderId="31" xfId="0" applyFont="1" applyFill="1" applyBorder="1" applyAlignment="1" applyProtection="1">
      <alignment horizontal="center" vertical="center"/>
      <protection locked="0"/>
    </xf>
    <xf numFmtId="17" fontId="17" fillId="9" borderId="21" xfId="0" applyNumberFormat="1" applyFont="1" applyFill="1" applyBorder="1" applyAlignment="1">
      <alignment horizontal="center" vertical="center"/>
    </xf>
    <xf numFmtId="17" fontId="17" fillId="9" borderId="18" xfId="0" applyNumberFormat="1" applyFont="1" applyFill="1" applyBorder="1" applyAlignment="1">
      <alignment horizontal="center" vertical="center"/>
    </xf>
    <xf numFmtId="17" fontId="17" fillId="9" borderId="19" xfId="0" applyNumberFormat="1" applyFont="1" applyFill="1" applyBorder="1" applyAlignment="1">
      <alignment horizontal="center" vertical="center"/>
    </xf>
    <xf numFmtId="0" fontId="17" fillId="0" borderId="28" xfId="0" applyFont="1" applyBorder="1" applyAlignment="1" applyProtection="1">
      <alignment horizontal="center" vertical="center"/>
      <protection locked="0"/>
    </xf>
    <xf numFmtId="171" fontId="0" fillId="3" borderId="32" xfId="0" applyNumberFormat="1" applyFill="1" applyBorder="1" applyAlignment="1" applyProtection="1">
      <alignment vertical="center"/>
      <protection locked="0"/>
    </xf>
    <xf numFmtId="171" fontId="0" fillId="3" borderId="13" xfId="0" applyNumberFormat="1" applyFill="1" applyBorder="1" applyAlignment="1" applyProtection="1">
      <alignment vertical="center"/>
      <protection locked="0"/>
    </xf>
    <xf numFmtId="171" fontId="0" fillId="3" borderId="12" xfId="0" applyNumberFormat="1" applyFill="1" applyBorder="1" applyAlignment="1" applyProtection="1">
      <alignment vertical="center"/>
      <protection locked="0"/>
    </xf>
    <xf numFmtId="171" fontId="0" fillId="3" borderId="28" xfId="0" applyNumberFormat="1" applyFill="1" applyBorder="1" applyAlignment="1" applyProtection="1">
      <alignment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171" fontId="0" fillId="0" borderId="34" xfId="0" applyNumberFormat="1" applyBorder="1" applyAlignment="1" applyProtection="1">
      <alignment vertical="center"/>
      <protection locked="0"/>
    </xf>
    <xf numFmtId="171" fontId="0" fillId="0" borderId="35" xfId="0" applyNumberFormat="1" applyBorder="1" applyAlignment="1" applyProtection="1">
      <alignment vertical="center"/>
      <protection locked="0"/>
    </xf>
    <xf numFmtId="171" fontId="0" fillId="0" borderId="36" xfId="0" applyNumberFormat="1" applyBorder="1" applyAlignment="1" applyProtection="1">
      <alignment vertical="center"/>
      <protection locked="0"/>
    </xf>
    <xf numFmtId="171" fontId="0" fillId="0" borderId="33" xfId="0" applyNumberFormat="1" applyBorder="1" applyAlignment="1">
      <alignment vertical="center"/>
    </xf>
    <xf numFmtId="0" fontId="0" fillId="0" borderId="28" xfId="0" applyBorder="1" applyAlignment="1" applyProtection="1">
      <alignment vertical="center"/>
      <protection locked="0"/>
    </xf>
    <xf numFmtId="171" fontId="0" fillId="0" borderId="32" xfId="0" applyNumberFormat="1" applyBorder="1" applyAlignment="1" applyProtection="1">
      <alignment vertical="center"/>
      <protection locked="0"/>
    </xf>
    <xf numFmtId="171" fontId="0" fillId="0" borderId="13" xfId="0" applyNumberFormat="1" applyBorder="1" applyAlignment="1" applyProtection="1">
      <alignment vertical="center"/>
      <protection locked="0"/>
    </xf>
    <xf numFmtId="171" fontId="0" fillId="0" borderId="12" xfId="0" applyNumberFormat="1" applyBorder="1" applyAlignment="1" applyProtection="1">
      <alignment vertical="center"/>
      <protection locked="0"/>
    </xf>
    <xf numFmtId="171" fontId="0" fillId="0" borderId="28" xfId="0" applyNumberFormat="1" applyBorder="1" applyAlignment="1">
      <alignment vertical="center"/>
    </xf>
    <xf numFmtId="0" fontId="0" fillId="0" borderId="28" xfId="0" applyBorder="1" applyAlignment="1" applyProtection="1">
      <alignment horizontal="left" vertical="center" indent="2"/>
      <protection locked="0"/>
    </xf>
    <xf numFmtId="0" fontId="0" fillId="0" borderId="37" xfId="0" applyBorder="1" applyAlignment="1" applyProtection="1">
      <alignment vertical="center" wrapText="1"/>
      <protection locked="0"/>
    </xf>
    <xf numFmtId="171" fontId="0" fillId="0" borderId="38" xfId="0" applyNumberFormat="1" applyBorder="1" applyAlignment="1" applyProtection="1">
      <alignment vertical="center"/>
      <protection locked="0"/>
    </xf>
    <xf numFmtId="171" fontId="0" fillId="0" borderId="4" xfId="0" applyNumberFormat="1" applyBorder="1" applyAlignment="1" applyProtection="1">
      <alignment vertical="center"/>
      <protection locked="0"/>
    </xf>
    <xf numFmtId="171" fontId="0" fillId="0" borderId="27" xfId="0" applyNumberFormat="1" applyBorder="1" applyAlignment="1" applyProtection="1">
      <alignment vertical="center"/>
      <protection locked="0"/>
    </xf>
    <xf numFmtId="171" fontId="0" fillId="0" borderId="37" xfId="0" applyNumberFormat="1" applyBorder="1" applyAlignment="1">
      <alignment vertical="center"/>
    </xf>
    <xf numFmtId="0" fontId="17" fillId="0" borderId="39" xfId="0" applyFont="1" applyBorder="1" applyAlignment="1" applyProtection="1">
      <alignment horizontal="center" vertical="center"/>
      <protection locked="0"/>
    </xf>
    <xf numFmtId="171" fontId="0" fillId="3" borderId="29" xfId="0" applyNumberFormat="1" applyFill="1" applyBorder="1" applyAlignment="1" applyProtection="1">
      <alignment vertical="center"/>
      <protection locked="0"/>
    </xf>
    <xf numFmtId="171" fontId="0" fillId="3" borderId="1" xfId="0" applyNumberFormat="1" applyFill="1" applyBorder="1" applyAlignment="1" applyProtection="1">
      <alignment vertical="center"/>
      <protection locked="0"/>
    </xf>
    <xf numFmtId="171" fontId="0" fillId="3" borderId="40" xfId="0" applyNumberFormat="1" applyFill="1" applyBorder="1" applyAlignment="1" applyProtection="1">
      <alignment vertical="center"/>
      <protection locked="0"/>
    </xf>
    <xf numFmtId="171" fontId="0" fillId="3" borderId="39" xfId="0" applyNumberFormat="1" applyFill="1" applyBorder="1" applyAlignment="1">
      <alignment vertical="center"/>
    </xf>
    <xf numFmtId="0" fontId="0" fillId="0" borderId="28" xfId="0" applyBorder="1" applyAlignment="1" applyProtection="1">
      <alignment vertical="center" wrapText="1"/>
      <protection locked="0"/>
    </xf>
    <xf numFmtId="0" fontId="17" fillId="0" borderId="41" xfId="0" applyFont="1" applyBorder="1" applyAlignment="1" applyProtection="1">
      <alignment horizontal="center" vertical="center"/>
      <protection locked="0"/>
    </xf>
    <xf numFmtId="171" fontId="17" fillId="0" borderId="42" xfId="0" applyNumberFormat="1" applyFont="1" applyBorder="1" applyAlignment="1">
      <alignment vertical="center"/>
    </xf>
    <xf numFmtId="171" fontId="17" fillId="0" borderId="43" xfId="0" applyNumberFormat="1" applyFont="1" applyBorder="1" applyAlignment="1">
      <alignment vertical="center"/>
    </xf>
    <xf numFmtId="171" fontId="17" fillId="0" borderId="44" xfId="0" applyNumberFormat="1" applyFont="1" applyBorder="1" applyAlignment="1">
      <alignment vertical="center"/>
    </xf>
    <xf numFmtId="171" fontId="17" fillId="0" borderId="41" xfId="0" applyNumberFormat="1" applyFont="1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28" xfId="0" applyFill="1" applyBorder="1" applyAlignment="1">
      <alignment vertical="center"/>
    </xf>
    <xf numFmtId="0" fontId="0" fillId="0" borderId="41" xfId="0" applyBorder="1" applyAlignment="1" applyProtection="1">
      <alignment horizontal="center" vertical="center"/>
      <protection locked="0"/>
    </xf>
    <xf numFmtId="173" fontId="15" fillId="0" borderId="42" xfId="4" applyNumberFormat="1" applyFont="1" applyBorder="1" applyAlignment="1" applyProtection="1">
      <alignment horizontal="center" vertical="center"/>
    </xf>
    <xf numFmtId="173" fontId="15" fillId="0" borderId="43" xfId="4" applyNumberFormat="1" applyFont="1" applyBorder="1" applyAlignment="1" applyProtection="1">
      <alignment horizontal="center" vertical="center"/>
    </xf>
    <xf numFmtId="173" fontId="15" fillId="0" borderId="44" xfId="4" applyNumberFormat="1" applyFont="1" applyBorder="1" applyAlignment="1" applyProtection="1">
      <alignment horizontal="center" vertical="center"/>
    </xf>
    <xf numFmtId="0" fontId="0" fillId="3" borderId="41" xfId="0" applyFill="1" applyBorder="1" applyAlignment="1">
      <alignment vertical="center"/>
    </xf>
    <xf numFmtId="0" fontId="17" fillId="9" borderId="45" xfId="0" applyFont="1" applyFill="1" applyBorder="1" applyAlignment="1" applyProtection="1">
      <alignment horizontal="center" vertical="center"/>
      <protection locked="0"/>
    </xf>
    <xf numFmtId="171" fontId="17" fillId="9" borderId="46" xfId="0" applyNumberFormat="1" applyFont="1" applyFill="1" applyBorder="1" applyAlignment="1">
      <alignment horizontal="center" vertical="center"/>
    </xf>
    <xf numFmtId="171" fontId="17" fillId="9" borderId="16" xfId="0" applyNumberFormat="1" applyFont="1" applyFill="1" applyBorder="1" applyAlignment="1">
      <alignment horizontal="center" vertical="center"/>
    </xf>
    <xf numFmtId="171" fontId="17" fillId="9" borderId="15" xfId="0" applyNumberFormat="1" applyFont="1" applyFill="1" applyBorder="1" applyAlignment="1">
      <alignment horizontal="center" vertical="center"/>
    </xf>
    <xf numFmtId="171" fontId="17" fillId="9" borderId="45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vertical="center"/>
      <protection locked="0"/>
    </xf>
    <xf numFmtId="171" fontId="0" fillId="0" borderId="0" xfId="0" applyNumberFormat="1" applyProtection="1">
      <protection locked="0"/>
    </xf>
    <xf numFmtId="171" fontId="0" fillId="0" borderId="0" xfId="0" applyNumberFormat="1" applyAlignment="1" applyProtection="1">
      <alignment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171" fontId="17" fillId="9" borderId="6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171" fontId="25" fillId="0" borderId="25" xfId="6" applyNumberFormat="1" applyFont="1" applyBorder="1" applyAlignment="1" applyProtection="1">
      <alignment vertical="center"/>
      <protection locked="0"/>
    </xf>
    <xf numFmtId="171" fontId="15" fillId="0" borderId="28" xfId="6" applyNumberFormat="1" applyFont="1" applyBorder="1" applyAlignment="1" applyProtection="1">
      <alignment vertical="center"/>
      <protection locked="0"/>
    </xf>
    <xf numFmtId="0" fontId="0" fillId="3" borderId="48" xfId="0" applyFill="1" applyBorder="1" applyAlignment="1" applyProtection="1">
      <alignment vertical="center" wrapText="1"/>
      <protection locked="0"/>
    </xf>
    <xf numFmtId="0" fontId="16" fillId="3" borderId="0" xfId="0" applyFont="1" applyFill="1" applyAlignment="1" applyProtection="1">
      <alignment vertical="center"/>
      <protection locked="0"/>
    </xf>
    <xf numFmtId="171" fontId="15" fillId="3" borderId="28" xfId="6" applyNumberFormat="1" applyFont="1" applyFill="1" applyBorder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171" fontId="15" fillId="0" borderId="28" xfId="6" applyNumberFormat="1" applyFont="1" applyFill="1" applyBorder="1" applyAlignment="1" applyProtection="1">
      <alignment vertical="center"/>
      <protection locked="0"/>
    </xf>
    <xf numFmtId="0" fontId="16" fillId="0" borderId="49" xfId="0" applyFont="1" applyBorder="1" applyAlignment="1" applyProtection="1">
      <alignment vertical="center"/>
      <protection locked="0"/>
    </xf>
    <xf numFmtId="0" fontId="16" fillId="0" borderId="47" xfId="0" applyFont="1" applyBorder="1" applyAlignment="1" applyProtection="1">
      <alignment vertical="center"/>
      <protection locked="0"/>
    </xf>
    <xf numFmtId="171" fontId="17" fillId="0" borderId="50" xfId="6" applyNumberFormat="1" applyFont="1" applyBorder="1" applyAlignment="1" applyProtection="1">
      <alignment vertical="center"/>
      <protection locked="0"/>
    </xf>
    <xf numFmtId="0" fontId="16" fillId="0" borderId="25" xfId="0" applyFont="1" applyBorder="1" applyAlignment="1" applyProtection="1">
      <alignment horizontal="center" vertical="center"/>
      <protection locked="0"/>
    </xf>
    <xf numFmtId="171" fontId="15" fillId="0" borderId="48" xfId="6" applyNumberFormat="1" applyFont="1" applyBorder="1" applyAlignment="1" applyProtection="1">
      <alignment vertical="center"/>
      <protection locked="0"/>
    </xf>
    <xf numFmtId="0" fontId="16" fillId="0" borderId="28" xfId="0" applyFont="1" applyBorder="1" applyAlignment="1" applyProtection="1">
      <alignment vertical="center"/>
      <protection locked="0"/>
    </xf>
    <xf numFmtId="0" fontId="16" fillId="0" borderId="51" xfId="0" applyFont="1" applyBorder="1" applyAlignment="1" applyProtection="1">
      <alignment vertical="center"/>
      <protection locked="0"/>
    </xf>
    <xf numFmtId="171" fontId="15" fillId="0" borderId="52" xfId="6" applyNumberFormat="1" applyFont="1" applyBorder="1" applyAlignment="1" applyProtection="1">
      <alignment vertical="center"/>
      <protection locked="0"/>
    </xf>
    <xf numFmtId="0" fontId="16" fillId="0" borderId="45" xfId="0" applyFont="1" applyBorder="1" applyAlignment="1" applyProtection="1">
      <alignment vertical="center"/>
      <protection locked="0"/>
    </xf>
    <xf numFmtId="171" fontId="17" fillId="0" borderId="8" xfId="6" applyNumberFormat="1" applyFont="1" applyBorder="1" applyAlignment="1" applyProtection="1">
      <alignment vertical="center"/>
      <protection locked="0"/>
    </xf>
    <xf numFmtId="0" fontId="16" fillId="9" borderId="31" xfId="0" applyFont="1" applyFill="1" applyBorder="1" applyAlignment="1" applyProtection="1">
      <alignment horizontal="center" vertical="center"/>
      <protection locked="0"/>
    </xf>
    <xf numFmtId="171" fontId="17" fillId="9" borderId="53" xfId="0" applyNumberFormat="1" applyFont="1" applyFill="1" applyBorder="1" applyAlignment="1" applyProtection="1">
      <alignment vertical="center"/>
      <protection locked="0"/>
    </xf>
    <xf numFmtId="0" fontId="0" fillId="0" borderId="25" xfId="0" applyBorder="1" applyAlignment="1">
      <alignment horizontal="center" vertical="center"/>
    </xf>
    <xf numFmtId="0" fontId="0" fillId="3" borderId="25" xfId="0" applyFill="1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171" fontId="17" fillId="9" borderId="31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0" fillId="4" borderId="31" xfId="0" applyFill="1" applyBorder="1"/>
    <xf numFmtId="4" fontId="0" fillId="0" borderId="0" xfId="0" applyNumberFormat="1" applyProtection="1">
      <protection locked="0"/>
    </xf>
    <xf numFmtId="1" fontId="34" fillId="0" borderId="0" xfId="0" applyNumberFormat="1" applyFont="1" applyProtection="1">
      <protection hidden="1"/>
    </xf>
    <xf numFmtId="0" fontId="34" fillId="0" borderId="0" xfId="0" applyFont="1" applyProtection="1">
      <protection hidden="1"/>
    </xf>
    <xf numFmtId="43" fontId="18" fillId="0" borderId="0" xfId="3" applyFont="1" applyFill="1" applyProtection="1">
      <protection hidden="1"/>
    </xf>
    <xf numFmtId="3" fontId="51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vertical="center" wrapText="1"/>
      <protection locked="0"/>
    </xf>
    <xf numFmtId="1" fontId="0" fillId="0" borderId="1" xfId="0" applyNumberFormat="1" applyBorder="1" applyProtection="1">
      <protection hidden="1"/>
    </xf>
    <xf numFmtId="4" fontId="0" fillId="4" borderId="0" xfId="0" applyNumberFormat="1" applyFill="1" applyProtection="1">
      <protection locked="0"/>
    </xf>
    <xf numFmtId="4" fontId="17" fillId="6" borderId="0" xfId="0" applyNumberFormat="1" applyFont="1" applyFill="1" applyProtection="1">
      <protection locked="0"/>
    </xf>
    <xf numFmtId="165" fontId="7" fillId="0" borderId="0" xfId="10" applyNumberFormat="1" applyFont="1" applyAlignment="1" applyProtection="1">
      <alignment vertical="center"/>
      <protection locked="0"/>
    </xf>
    <xf numFmtId="0" fontId="29" fillId="10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165" fontId="7" fillId="0" borderId="0" xfId="10" applyNumberFormat="1" applyFont="1" applyAlignment="1" applyProtection="1">
      <alignment horizontal="left" vertical="center"/>
      <protection locked="0"/>
    </xf>
    <xf numFmtId="165" fontId="1" fillId="0" borderId="0" xfId="10" applyNumberFormat="1" applyAlignment="1" applyProtection="1">
      <alignment vertical="center"/>
      <protection locked="0"/>
    </xf>
    <xf numFmtId="0" fontId="17" fillId="6" borderId="0" xfId="0" applyFont="1" applyFill="1" applyProtection="1">
      <protection locked="0"/>
    </xf>
    <xf numFmtId="0" fontId="0" fillId="6" borderId="0" xfId="0" applyFill="1" applyProtection="1">
      <protection locked="0"/>
    </xf>
    <xf numFmtId="0" fontId="17" fillId="0" borderId="0" xfId="0" applyFont="1" applyProtection="1">
      <protection locked="0"/>
    </xf>
    <xf numFmtId="0" fontId="2" fillId="0" borderId="0" xfId="7" applyFont="1" applyAlignment="1" applyProtection="1">
      <alignment horizontal="center" vertical="center" wrapText="1"/>
      <protection locked="0"/>
    </xf>
    <xf numFmtId="0" fontId="4" fillId="0" borderId="0" xfId="7" applyFont="1" applyAlignment="1" applyProtection="1">
      <alignment horizontal="center" vertical="center" wrapText="1"/>
      <protection locked="0"/>
    </xf>
    <xf numFmtId="0" fontId="17" fillId="15" borderId="0" xfId="0" applyFont="1" applyFill="1" applyProtection="1">
      <protection locked="0"/>
    </xf>
    <xf numFmtId="4" fontId="17" fillId="15" borderId="0" xfId="0" applyNumberFormat="1" applyFont="1" applyFill="1" applyProtection="1">
      <protection locked="0"/>
    </xf>
    <xf numFmtId="0" fontId="24" fillId="0" borderId="0" xfId="0" applyFont="1" applyProtection="1">
      <protection locked="0"/>
    </xf>
    <xf numFmtId="0" fontId="19" fillId="5" borderId="1" xfId="0" applyFont="1" applyFill="1" applyBorder="1" applyAlignment="1" applyProtection="1">
      <alignment horizontal="left"/>
      <protection locked="0"/>
    </xf>
    <xf numFmtId="0" fontId="19" fillId="5" borderId="1" xfId="0" applyFont="1" applyFill="1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4" fontId="0" fillId="4" borderId="1" xfId="0" applyNumberFormat="1" applyFill="1" applyBorder="1" applyProtection="1">
      <protection locked="0"/>
    </xf>
    <xf numFmtId="4" fontId="0" fillId="0" borderId="1" xfId="0" applyNumberFormat="1" applyBorder="1" applyProtection="1">
      <protection locked="0"/>
    </xf>
    <xf numFmtId="0" fontId="17" fillId="4" borderId="1" xfId="0" applyFont="1" applyFill="1" applyBorder="1" applyProtection="1">
      <protection locked="0"/>
    </xf>
    <xf numFmtId="4" fontId="17" fillId="0" borderId="1" xfId="0" applyNumberFormat="1" applyFont="1" applyBorder="1" applyProtection="1">
      <protection locked="0"/>
    </xf>
    <xf numFmtId="0" fontId="34" fillId="10" borderId="0" xfId="0" applyFont="1" applyFill="1" applyProtection="1">
      <protection locked="0"/>
    </xf>
    <xf numFmtId="4" fontId="29" fillId="10" borderId="0" xfId="0" applyNumberFormat="1" applyFont="1" applyFill="1" applyProtection="1">
      <protection locked="0"/>
    </xf>
    <xf numFmtId="0" fontId="17" fillId="4" borderId="40" xfId="0" applyFont="1" applyFill="1" applyBorder="1" applyProtection="1">
      <protection locked="0"/>
    </xf>
    <xf numFmtId="0" fontId="0" fillId="4" borderId="67" xfId="0" applyFill="1" applyBorder="1" applyProtection="1">
      <protection locked="0"/>
    </xf>
    <xf numFmtId="0" fontId="0" fillId="4" borderId="31" xfId="0" applyFill="1" applyBorder="1" applyProtection="1">
      <protection locked="0"/>
    </xf>
    <xf numFmtId="1" fontId="0" fillId="0" borderId="0" xfId="0" applyNumberFormat="1" applyProtection="1"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43" fontId="0" fillId="4" borderId="1" xfId="3" applyFont="1" applyFill="1" applyBorder="1" applyProtection="1">
      <protection locked="0"/>
    </xf>
    <xf numFmtId="14" fontId="0" fillId="4" borderId="4" xfId="0" applyNumberFormat="1" applyFill="1" applyBorder="1" applyProtection="1">
      <protection locked="0"/>
    </xf>
    <xf numFmtId="14" fontId="0" fillId="4" borderId="1" xfId="0" applyNumberFormat="1" applyFill="1" applyBorder="1" applyProtection="1">
      <protection locked="0"/>
    </xf>
    <xf numFmtId="0" fontId="17" fillId="0" borderId="1" xfId="0" applyFont="1" applyBorder="1" applyProtection="1">
      <protection locked="0"/>
    </xf>
    <xf numFmtId="43" fontId="0" fillId="0" borderId="0" xfId="0" applyNumberFormat="1" applyProtection="1"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7" fillId="6" borderId="0" xfId="0" applyFont="1" applyFill="1" applyAlignment="1" applyProtection="1">
      <alignment horizontal="center"/>
      <protection locked="0"/>
    </xf>
    <xf numFmtId="43" fontId="15" fillId="4" borderId="0" xfId="3" applyFont="1" applyFill="1" applyBorder="1" applyProtection="1">
      <protection locked="0"/>
    </xf>
    <xf numFmtId="43" fontId="15" fillId="0" borderId="0" xfId="3" applyFont="1" applyFill="1" applyBorder="1" applyProtection="1">
      <protection locked="0"/>
    </xf>
    <xf numFmtId="0" fontId="17" fillId="0" borderId="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43" fontId="15" fillId="0" borderId="3" xfId="3" applyFont="1" applyFill="1" applyBorder="1" applyProtection="1">
      <protection locked="0"/>
    </xf>
    <xf numFmtId="17" fontId="0" fillId="0" borderId="0" xfId="0" applyNumberFormat="1" applyProtection="1">
      <protection locked="0"/>
    </xf>
    <xf numFmtId="43" fontId="15" fillId="0" borderId="0" xfId="3" applyFont="1" applyBorder="1" applyProtection="1">
      <protection locked="0"/>
    </xf>
    <xf numFmtId="0" fontId="0" fillId="4" borderId="0" xfId="0" applyFill="1" applyAlignment="1" applyProtection="1">
      <alignment vertical="center"/>
      <protection locked="0"/>
    </xf>
    <xf numFmtId="14" fontId="0" fillId="4" borderId="0" xfId="0" applyNumberFormat="1" applyFill="1" applyProtection="1">
      <protection locked="0"/>
    </xf>
    <xf numFmtId="9" fontId="15" fillId="4" borderId="0" xfId="11" applyFont="1" applyFill="1" applyBorder="1" applyProtection="1">
      <protection locked="0"/>
    </xf>
    <xf numFmtId="0" fontId="0" fillId="4" borderId="0" xfId="0" applyFill="1" applyAlignment="1" applyProtection="1">
      <alignment vertical="center" wrapText="1"/>
      <protection locked="0"/>
    </xf>
    <xf numFmtId="0" fontId="17" fillId="4" borderId="0" xfId="0" applyFont="1" applyFill="1" applyProtection="1">
      <protection locked="0"/>
    </xf>
    <xf numFmtId="14" fontId="0" fillId="0" borderId="0" xfId="0" applyNumberFormat="1" applyProtection="1">
      <protection locked="0"/>
    </xf>
    <xf numFmtId="166" fontId="7" fillId="0" borderId="0" xfId="10" applyNumberFormat="1" applyFont="1" applyAlignment="1" applyProtection="1">
      <alignment horizontal="center" vertical="center"/>
      <protection locked="0"/>
    </xf>
    <xf numFmtId="1" fontId="7" fillId="0" borderId="0" xfId="10" applyNumberFormat="1" applyFont="1" applyAlignment="1" applyProtection="1">
      <alignment vertical="center"/>
      <protection locked="0"/>
    </xf>
    <xf numFmtId="9" fontId="7" fillId="0" borderId="0" xfId="12" applyFont="1" applyAlignment="1" applyProtection="1">
      <alignment vertical="center"/>
      <protection locked="0"/>
    </xf>
    <xf numFmtId="167" fontId="7" fillId="0" borderId="0" xfId="10" applyNumberFormat="1" applyFont="1" applyAlignment="1" applyProtection="1">
      <alignment vertical="center"/>
      <protection locked="0"/>
    </xf>
    <xf numFmtId="165" fontId="37" fillId="0" borderId="0" xfId="10" applyNumberFormat="1" applyFont="1" applyAlignment="1" applyProtection="1">
      <alignment vertical="center"/>
      <protection locked="0"/>
    </xf>
    <xf numFmtId="165" fontId="6" fillId="0" borderId="0" xfId="10" applyNumberFormat="1" applyFont="1" applyAlignment="1" applyProtection="1">
      <alignment horizontal="center" vertical="center"/>
      <protection locked="0"/>
    </xf>
    <xf numFmtId="165" fontId="6" fillId="0" borderId="0" xfId="10" applyNumberFormat="1" applyFont="1" applyAlignment="1" applyProtection="1">
      <alignment vertical="center"/>
      <protection locked="0"/>
    </xf>
    <xf numFmtId="165" fontId="1" fillId="0" borderId="0" xfId="12" applyNumberFormat="1" applyFont="1" applyFill="1" applyAlignment="1" applyProtection="1">
      <alignment vertical="center"/>
      <protection locked="0"/>
    </xf>
    <xf numFmtId="165" fontId="7" fillId="0" borderId="5" xfId="10" applyNumberFormat="1" applyFont="1" applyBorder="1" applyAlignment="1" applyProtection="1">
      <alignment horizontal="left" vertical="center"/>
      <protection locked="0"/>
    </xf>
    <xf numFmtId="165" fontId="7" fillId="0" borderId="22" xfId="10" applyNumberFormat="1" applyFont="1" applyBorder="1" applyAlignment="1" applyProtection="1">
      <alignment horizontal="left" vertical="center"/>
      <protection locked="0"/>
    </xf>
    <xf numFmtId="166" fontId="7" fillId="0" borderId="6" xfId="10" applyNumberFormat="1" applyFont="1" applyBorder="1" applyAlignment="1" applyProtection="1">
      <alignment horizontal="center" vertical="center"/>
      <protection locked="0"/>
    </xf>
    <xf numFmtId="9" fontId="7" fillId="0" borderId="0" xfId="12" applyFont="1" applyBorder="1" applyAlignment="1" applyProtection="1">
      <alignment vertical="center"/>
      <protection locked="0"/>
    </xf>
    <xf numFmtId="165" fontId="7" fillId="0" borderId="7" xfId="10" applyNumberFormat="1" applyFont="1" applyBorder="1" applyAlignment="1" applyProtection="1">
      <alignment horizontal="left" vertical="center"/>
      <protection locked="0"/>
    </xf>
    <xf numFmtId="165" fontId="7" fillId="0" borderId="23" xfId="10" applyNumberFormat="1" applyFont="1" applyBorder="1" applyAlignment="1" applyProtection="1">
      <alignment horizontal="left" vertical="center"/>
      <protection locked="0"/>
    </xf>
    <xf numFmtId="166" fontId="7" fillId="0" borderId="8" xfId="10" applyNumberFormat="1" applyFont="1" applyBorder="1" applyAlignment="1" applyProtection="1">
      <alignment horizontal="center" vertical="center"/>
      <protection locked="0"/>
    </xf>
    <xf numFmtId="165" fontId="6" fillId="6" borderId="24" xfId="10" applyNumberFormat="1" applyFont="1" applyFill="1" applyBorder="1" applyAlignment="1" applyProtection="1">
      <alignment horizontal="center" vertical="center"/>
      <protection locked="0"/>
    </xf>
    <xf numFmtId="166" fontId="6" fillId="6" borderId="9" xfId="10" applyNumberFormat="1" applyFont="1" applyFill="1" applyBorder="1" applyAlignment="1" applyProtection="1">
      <alignment horizontal="center" vertical="center"/>
      <protection locked="0"/>
    </xf>
    <xf numFmtId="165" fontId="6" fillId="6" borderId="9" xfId="10" applyNumberFormat="1" applyFont="1" applyFill="1" applyBorder="1" applyAlignment="1" applyProtection="1">
      <alignment horizontal="center" vertical="center"/>
      <protection locked="0"/>
    </xf>
    <xf numFmtId="9" fontId="6" fillId="6" borderId="9" xfId="12" applyFont="1" applyFill="1" applyBorder="1" applyAlignment="1" applyProtection="1">
      <alignment horizontal="center" vertical="center"/>
      <protection locked="0"/>
    </xf>
    <xf numFmtId="165" fontId="6" fillId="6" borderId="11" xfId="10" applyNumberFormat="1" applyFont="1" applyFill="1" applyBorder="1" applyAlignment="1" applyProtection="1">
      <alignment horizontal="center" vertical="center"/>
      <protection locked="0"/>
    </xf>
    <xf numFmtId="165" fontId="6" fillId="6" borderId="26" xfId="10" applyNumberFormat="1" applyFont="1" applyFill="1" applyBorder="1" applyAlignment="1" applyProtection="1">
      <alignment horizontal="center" vertical="center"/>
      <protection locked="0"/>
    </xf>
    <xf numFmtId="166" fontId="6" fillId="6" borderId="27" xfId="10" applyNumberFormat="1" applyFont="1" applyFill="1" applyBorder="1" applyAlignment="1" applyProtection="1">
      <alignment horizontal="center" vertical="center"/>
      <protection locked="0"/>
    </xf>
    <xf numFmtId="165" fontId="6" fillId="6" borderId="27" xfId="10" applyNumberFormat="1" applyFont="1" applyFill="1" applyBorder="1" applyAlignment="1" applyProtection="1">
      <alignment horizontal="center" vertical="center"/>
      <protection locked="0"/>
    </xf>
    <xf numFmtId="1" fontId="6" fillId="6" borderId="27" xfId="10" applyNumberFormat="1" applyFont="1" applyFill="1" applyBorder="1" applyAlignment="1" applyProtection="1">
      <alignment horizontal="center" vertical="center"/>
      <protection locked="0"/>
    </xf>
    <xf numFmtId="9" fontId="6" fillId="6" borderId="27" xfId="12" applyFont="1" applyFill="1" applyBorder="1" applyAlignment="1" applyProtection="1">
      <alignment horizontal="center" vertical="center" wrapText="1"/>
      <protection locked="0"/>
    </xf>
    <xf numFmtId="165" fontId="6" fillId="6" borderId="27" xfId="10" applyNumberFormat="1" applyFont="1" applyFill="1" applyBorder="1" applyAlignment="1" applyProtection="1">
      <alignment horizontal="center" vertical="center" wrapText="1"/>
      <protection locked="0"/>
    </xf>
    <xf numFmtId="165" fontId="6" fillId="6" borderId="14" xfId="10" applyNumberFormat="1" applyFont="1" applyFill="1" applyBorder="1" applyAlignment="1" applyProtection="1">
      <alignment horizontal="center" vertical="center" wrapText="1"/>
      <protection locked="0"/>
    </xf>
    <xf numFmtId="165" fontId="6" fillId="6" borderId="12" xfId="10" applyNumberFormat="1" applyFont="1" applyFill="1" applyBorder="1" applyAlignment="1" applyProtection="1">
      <alignment horizontal="center" vertical="center"/>
      <protection locked="0"/>
    </xf>
    <xf numFmtId="165" fontId="1" fillId="0" borderId="13" xfId="10" applyNumberFormat="1" applyBorder="1" applyAlignment="1" applyProtection="1">
      <alignment vertical="center"/>
      <protection locked="0"/>
    </xf>
    <xf numFmtId="165" fontId="1" fillId="0" borderId="9" xfId="10" applyNumberFormat="1" applyBorder="1" applyAlignment="1" applyProtection="1">
      <alignment horizontal="center" vertical="center"/>
      <protection locked="0"/>
    </xf>
    <xf numFmtId="1" fontId="1" fillId="0" borderId="9" xfId="10" applyNumberFormat="1" applyBorder="1" applyAlignment="1" applyProtection="1">
      <alignment vertical="center"/>
      <protection locked="0"/>
    </xf>
    <xf numFmtId="1" fontId="1" fillId="0" borderId="12" xfId="10" applyNumberFormat="1" applyBorder="1" applyAlignment="1" applyProtection="1">
      <alignment vertical="center"/>
      <protection locked="0"/>
    </xf>
    <xf numFmtId="165" fontId="1" fillId="0" borderId="9" xfId="10" applyNumberFormat="1" applyBorder="1" applyAlignment="1" applyProtection="1">
      <alignment vertical="center"/>
      <protection locked="0"/>
    </xf>
    <xf numFmtId="9" fontId="1" fillId="4" borderId="9" xfId="12" applyFont="1" applyFill="1" applyBorder="1" applyAlignment="1" applyProtection="1">
      <alignment vertical="center"/>
      <protection locked="0"/>
    </xf>
    <xf numFmtId="167" fontId="1" fillId="0" borderId="9" xfId="10" applyNumberFormat="1" applyBorder="1" applyAlignment="1" applyProtection="1">
      <alignment vertical="center"/>
      <protection locked="0"/>
    </xf>
    <xf numFmtId="165" fontId="1" fillId="4" borderId="10" xfId="10" applyNumberFormat="1" applyFill="1" applyBorder="1" applyAlignment="1" applyProtection="1">
      <alignment horizontal="right" vertical="center"/>
      <protection locked="0"/>
    </xf>
    <xf numFmtId="165" fontId="1" fillId="0" borderId="11" xfId="10" applyNumberFormat="1" applyBorder="1" applyAlignment="1" applyProtection="1">
      <alignment vertical="center"/>
      <protection locked="0"/>
    </xf>
    <xf numFmtId="9" fontId="1" fillId="0" borderId="10" xfId="12" applyFont="1" applyFill="1" applyBorder="1" applyAlignment="1" applyProtection="1">
      <alignment horizontal="right" vertical="center"/>
      <protection locked="0"/>
    </xf>
    <xf numFmtId="166" fontId="1" fillId="0" borderId="12" xfId="10" applyNumberFormat="1" applyBorder="1" applyAlignment="1" applyProtection="1">
      <alignment horizontal="center" vertical="center"/>
      <protection locked="0"/>
    </xf>
    <xf numFmtId="165" fontId="1" fillId="0" borderId="12" xfId="10" applyNumberFormat="1" applyBorder="1" applyAlignment="1" applyProtection="1">
      <alignment horizontal="center" vertical="center"/>
      <protection locked="0"/>
    </xf>
    <xf numFmtId="165" fontId="1" fillId="0" borderId="12" xfId="10" applyNumberFormat="1" applyBorder="1" applyAlignment="1" applyProtection="1">
      <alignment vertical="center"/>
      <protection locked="0"/>
    </xf>
    <xf numFmtId="9" fontId="1" fillId="4" borderId="12" xfId="12" applyFont="1" applyFill="1" applyBorder="1" applyAlignment="1" applyProtection="1">
      <alignment vertical="center"/>
      <protection locked="0"/>
    </xf>
    <xf numFmtId="167" fontId="1" fillId="0" borderId="12" xfId="10" applyNumberFormat="1" applyBorder="1" applyAlignment="1" applyProtection="1">
      <alignment vertical="center"/>
      <protection locked="0"/>
    </xf>
    <xf numFmtId="165" fontId="1" fillId="0" borderId="14" xfId="10" applyNumberFormat="1" applyBorder="1" applyAlignment="1" applyProtection="1">
      <alignment vertical="center"/>
      <protection locked="0"/>
    </xf>
    <xf numFmtId="165" fontId="1" fillId="0" borderId="13" xfId="10" applyNumberFormat="1" applyBorder="1" applyAlignment="1" applyProtection="1">
      <alignment horizontal="right" vertical="center"/>
      <protection locked="0"/>
    </xf>
    <xf numFmtId="9" fontId="1" fillId="0" borderId="12" xfId="12" applyFont="1" applyFill="1" applyBorder="1" applyAlignment="1" applyProtection="1">
      <alignment vertical="center"/>
      <protection locked="0"/>
    </xf>
    <xf numFmtId="165" fontId="1" fillId="0" borderId="13" xfId="10" applyNumberFormat="1" applyBorder="1" applyAlignment="1" applyProtection="1">
      <alignment horizontal="center" vertical="center"/>
      <protection locked="0"/>
    </xf>
    <xf numFmtId="165" fontId="7" fillId="0" borderId="13" xfId="10" applyNumberFormat="1" applyFont="1" applyBorder="1" applyAlignment="1" applyProtection="1">
      <alignment vertical="center"/>
      <protection locked="0"/>
    </xf>
    <xf numFmtId="166" fontId="7" fillId="0" borderId="12" xfId="10" applyNumberFormat="1" applyFont="1" applyBorder="1" applyAlignment="1" applyProtection="1">
      <alignment horizontal="center" vertical="center"/>
      <protection locked="0"/>
    </xf>
    <xf numFmtId="165" fontId="7" fillId="0" borderId="12" xfId="10" applyNumberFormat="1" applyFont="1" applyBorder="1" applyAlignment="1" applyProtection="1">
      <alignment horizontal="center" vertical="center"/>
      <protection locked="0"/>
    </xf>
    <xf numFmtId="1" fontId="7" fillId="0" borderId="12" xfId="10" applyNumberFormat="1" applyFont="1" applyBorder="1" applyAlignment="1" applyProtection="1">
      <alignment vertical="center"/>
      <protection locked="0"/>
    </xf>
    <xf numFmtId="165" fontId="7" fillId="0" borderId="12" xfId="10" applyNumberFormat="1" applyFont="1" applyBorder="1" applyAlignment="1" applyProtection="1">
      <alignment vertical="center"/>
      <protection locked="0"/>
    </xf>
    <xf numFmtId="9" fontId="7" fillId="0" borderId="12" xfId="12" applyFont="1" applyFill="1" applyBorder="1" applyAlignment="1" applyProtection="1">
      <alignment vertical="center"/>
      <protection locked="0"/>
    </xf>
    <xf numFmtId="167" fontId="7" fillId="0" borderId="12" xfId="10" applyNumberFormat="1" applyFont="1" applyBorder="1" applyAlignment="1" applyProtection="1">
      <alignment vertical="center"/>
      <protection locked="0"/>
    </xf>
    <xf numFmtId="165" fontId="7" fillId="0" borderId="14" xfId="10" applyNumberFormat="1" applyFont="1" applyBorder="1" applyAlignment="1" applyProtection="1">
      <alignment vertical="center"/>
      <protection locked="0"/>
    </xf>
    <xf numFmtId="165" fontId="7" fillId="0" borderId="13" xfId="10" applyNumberFormat="1" applyFont="1" applyBorder="1" applyAlignment="1" applyProtection="1">
      <alignment horizontal="center" vertical="center"/>
      <protection locked="0"/>
    </xf>
    <xf numFmtId="9" fontId="7" fillId="0" borderId="23" xfId="11" applyFont="1" applyFill="1" applyBorder="1" applyAlignment="1" applyProtection="1">
      <alignment horizontal="left" vertical="center"/>
      <protection locked="0"/>
    </xf>
    <xf numFmtId="166" fontId="7" fillId="0" borderId="15" xfId="10" applyNumberFormat="1" applyFont="1" applyBorder="1" applyAlignment="1" applyProtection="1">
      <alignment horizontal="center" vertical="center"/>
      <protection locked="0"/>
    </xf>
    <xf numFmtId="165" fontId="7" fillId="0" borderId="15" xfId="10" applyNumberFormat="1" applyFont="1" applyBorder="1" applyAlignment="1" applyProtection="1">
      <alignment horizontal="center" vertical="center"/>
      <protection locked="0"/>
    </xf>
    <xf numFmtId="1" fontId="7" fillId="0" borderId="15" xfId="10" applyNumberFormat="1" applyFont="1" applyBorder="1" applyAlignment="1" applyProtection="1">
      <alignment vertical="center"/>
      <protection locked="0"/>
    </xf>
    <xf numFmtId="165" fontId="7" fillId="0" borderId="15" xfId="10" applyNumberFormat="1" applyFont="1" applyBorder="1" applyAlignment="1" applyProtection="1">
      <alignment vertical="center"/>
      <protection locked="0"/>
    </xf>
    <xf numFmtId="9" fontId="7" fillId="0" borderId="15" xfId="12" applyFont="1" applyFill="1" applyBorder="1" applyAlignment="1" applyProtection="1">
      <alignment vertical="center"/>
      <protection locked="0"/>
    </xf>
    <xf numFmtId="167" fontId="7" fillId="0" borderId="15" xfId="10" applyNumberFormat="1" applyFont="1" applyBorder="1" applyAlignment="1" applyProtection="1">
      <alignment vertical="center"/>
      <protection locked="0"/>
    </xf>
    <xf numFmtId="165" fontId="7" fillId="0" borderId="16" xfId="10" applyNumberFormat="1" applyFont="1" applyBorder="1" applyAlignment="1" applyProtection="1">
      <alignment horizontal="center" vertical="center"/>
      <protection locked="0"/>
    </xf>
    <xf numFmtId="165" fontId="7" fillId="0" borderId="17" xfId="10" applyNumberFormat="1" applyFont="1" applyBorder="1" applyAlignment="1" applyProtection="1">
      <alignment vertical="center"/>
      <protection locked="0"/>
    </xf>
    <xf numFmtId="165" fontId="6" fillId="2" borderId="22" xfId="10" applyNumberFormat="1" applyFont="1" applyFill="1" applyBorder="1" applyAlignment="1" applyProtection="1">
      <alignment vertical="center"/>
      <protection locked="0"/>
    </xf>
    <xf numFmtId="166" fontId="6" fillId="2" borderId="18" xfId="10" applyNumberFormat="1" applyFont="1" applyFill="1" applyBorder="1" applyAlignment="1" applyProtection="1">
      <alignment horizontal="center" vertical="center"/>
      <protection locked="0"/>
    </xf>
    <xf numFmtId="165" fontId="6" fillId="2" borderId="19" xfId="10" applyNumberFormat="1" applyFont="1" applyFill="1" applyBorder="1" applyAlignment="1" applyProtection="1">
      <alignment horizontal="center" vertical="center"/>
      <protection locked="0"/>
    </xf>
    <xf numFmtId="1" fontId="6" fillId="2" borderId="19" xfId="10" applyNumberFormat="1" applyFont="1" applyFill="1" applyBorder="1" applyAlignment="1" applyProtection="1">
      <alignment vertical="center"/>
      <protection locked="0"/>
    </xf>
    <xf numFmtId="165" fontId="6" fillId="2" borderId="19" xfId="10" applyNumberFormat="1" applyFont="1" applyFill="1" applyBorder="1" applyAlignment="1" applyProtection="1">
      <alignment horizontal="right" vertical="center"/>
      <protection locked="0"/>
    </xf>
    <xf numFmtId="9" fontId="6" fillId="2" borderId="18" xfId="12" applyFont="1" applyFill="1" applyBorder="1" applyAlignment="1" applyProtection="1">
      <alignment vertical="center"/>
      <protection locked="0"/>
    </xf>
    <xf numFmtId="167" fontId="6" fillId="2" borderId="19" xfId="10" applyNumberFormat="1" applyFont="1" applyFill="1" applyBorder="1" applyAlignment="1" applyProtection="1">
      <alignment vertical="center"/>
      <protection locked="0"/>
    </xf>
    <xf numFmtId="165" fontId="6" fillId="2" borderId="18" xfId="10" applyNumberFormat="1" applyFont="1" applyFill="1" applyBorder="1" applyAlignment="1" applyProtection="1">
      <alignment horizontal="right" vertical="center"/>
      <protection locked="0"/>
    </xf>
    <xf numFmtId="165" fontId="6" fillId="2" borderId="20" xfId="10" applyNumberFormat="1" applyFont="1" applyFill="1" applyBorder="1" applyAlignment="1" applyProtection="1">
      <alignment vertical="center"/>
      <protection locked="0"/>
    </xf>
    <xf numFmtId="165" fontId="7" fillId="2" borderId="21" xfId="10" applyNumberFormat="1" applyFont="1" applyFill="1" applyBorder="1" applyAlignment="1" applyProtection="1">
      <alignment horizontal="center" vertical="center"/>
      <protection locked="0"/>
    </xf>
    <xf numFmtId="168" fontId="1" fillId="0" borderId="13" xfId="10" applyNumberFormat="1" applyBorder="1" applyAlignment="1" applyProtection="1">
      <alignment horizontal="right" vertical="center"/>
      <protection locked="0"/>
    </xf>
    <xf numFmtId="165" fontId="7" fillId="0" borderId="23" xfId="10" applyNumberFormat="1" applyFont="1" applyBorder="1" applyAlignment="1" applyProtection="1">
      <alignment vertical="center"/>
      <protection locked="0"/>
    </xf>
    <xf numFmtId="165" fontId="1" fillId="7" borderId="13" xfId="10" applyNumberFormat="1" applyFill="1" applyBorder="1" applyAlignment="1" applyProtection="1">
      <alignment horizontal="right" vertical="center"/>
      <protection locked="0"/>
    </xf>
    <xf numFmtId="9" fontId="1" fillId="0" borderId="13" xfId="12" applyFont="1" applyFill="1" applyBorder="1" applyAlignment="1" applyProtection="1">
      <alignment horizontal="right" vertical="center"/>
      <protection locked="0"/>
    </xf>
    <xf numFmtId="165" fontId="7" fillId="0" borderId="16" xfId="10" applyNumberFormat="1" applyFont="1" applyBorder="1" applyAlignment="1" applyProtection="1">
      <alignment vertical="center"/>
      <protection locked="0"/>
    </xf>
    <xf numFmtId="1" fontId="36" fillId="0" borderId="0" xfId="1" applyNumberFormat="1" applyAlignment="1" applyProtection="1">
      <alignment vertical="center"/>
      <protection locked="0"/>
    </xf>
    <xf numFmtId="165" fontId="36" fillId="0" borderId="0" xfId="1" applyNumberFormat="1" applyAlignment="1" applyProtection="1">
      <alignment vertical="center"/>
      <protection locked="0"/>
    </xf>
    <xf numFmtId="1" fontId="1" fillId="0" borderId="12" xfId="10" applyNumberFormat="1" applyBorder="1" applyAlignment="1" applyProtection="1">
      <alignment vertical="center"/>
      <protection hidden="1"/>
    </xf>
    <xf numFmtId="165" fontId="1" fillId="0" borderId="9" xfId="10" applyNumberFormat="1" applyBorder="1" applyAlignment="1" applyProtection="1">
      <alignment horizontal="center" vertical="center"/>
      <protection hidden="1"/>
    </xf>
    <xf numFmtId="1" fontId="1" fillId="0" borderId="9" xfId="10" applyNumberFormat="1" applyBorder="1" applyAlignment="1" applyProtection="1">
      <alignment vertical="center"/>
      <protection hidden="1"/>
    </xf>
    <xf numFmtId="165" fontId="1" fillId="0" borderId="12" xfId="10" applyNumberFormat="1" applyBorder="1" applyAlignment="1" applyProtection="1">
      <alignment horizontal="center" vertical="center"/>
      <protection hidden="1"/>
    </xf>
    <xf numFmtId="165" fontId="1" fillId="0" borderId="9" xfId="10" applyNumberFormat="1" applyBorder="1" applyAlignment="1" applyProtection="1">
      <alignment vertical="center"/>
      <protection hidden="1"/>
    </xf>
    <xf numFmtId="165" fontId="1" fillId="0" borderId="12" xfId="10" applyNumberFormat="1" applyBorder="1" applyAlignment="1" applyProtection="1">
      <alignment vertical="center"/>
      <protection hidden="1"/>
    </xf>
    <xf numFmtId="165" fontId="1" fillId="0" borderId="11" xfId="10" applyNumberFormat="1" applyBorder="1" applyAlignment="1" applyProtection="1">
      <alignment vertical="center"/>
      <protection hidden="1"/>
    </xf>
    <xf numFmtId="0" fontId="13" fillId="0" borderId="0" xfId="8" applyFont="1" applyProtection="1">
      <protection locked="0"/>
    </xf>
    <xf numFmtId="0" fontId="14" fillId="0" borderId="0" xfId="8" applyFont="1" applyProtection="1">
      <protection locked="0"/>
    </xf>
    <xf numFmtId="0" fontId="8" fillId="0" borderId="0" xfId="8" applyProtection="1">
      <protection locked="0"/>
    </xf>
    <xf numFmtId="0" fontId="11" fillId="0" borderId="0" xfId="8" applyFont="1" applyProtection="1">
      <protection locked="0"/>
    </xf>
    <xf numFmtId="0" fontId="18" fillId="0" borderId="0" xfId="8" applyFont="1" applyProtection="1">
      <protection locked="0"/>
    </xf>
    <xf numFmtId="0" fontId="14" fillId="15" borderId="0" xfId="8" applyFont="1" applyFill="1" applyProtection="1">
      <protection locked="0"/>
    </xf>
    <xf numFmtId="0" fontId="8" fillId="15" borderId="0" xfId="8" applyFill="1" applyProtection="1">
      <protection locked="0"/>
    </xf>
    <xf numFmtId="9" fontId="0" fillId="0" borderId="0" xfId="0" applyNumberFormat="1" applyProtection="1">
      <protection locked="0"/>
    </xf>
    <xf numFmtId="0" fontId="18" fillId="0" borderId="0" xfId="8" applyFont="1" applyAlignment="1" applyProtection="1">
      <alignment wrapText="1"/>
      <protection locked="0"/>
    </xf>
    <xf numFmtId="9" fontId="0" fillId="0" borderId="0" xfId="0" applyNumberFormat="1" applyAlignment="1" applyProtection="1">
      <alignment vertical="center"/>
      <protection locked="0"/>
    </xf>
    <xf numFmtId="0" fontId="19" fillId="0" borderId="0" xfId="8" applyFont="1" applyProtection="1">
      <protection locked="0"/>
    </xf>
    <xf numFmtId="0" fontId="41" fillId="0" borderId="0" xfId="8" applyFont="1" applyProtection="1">
      <protection locked="0"/>
    </xf>
    <xf numFmtId="0" fontId="19" fillId="0" borderId="0" xfId="8" applyFont="1" applyAlignment="1" applyProtection="1">
      <alignment vertical="center"/>
      <protection locked="0"/>
    </xf>
    <xf numFmtId="0" fontId="19" fillId="6" borderId="43" xfId="8" applyFont="1" applyFill="1" applyBorder="1" applyAlignment="1" applyProtection="1">
      <alignment horizontal="center"/>
      <protection locked="0"/>
    </xf>
    <xf numFmtId="0" fontId="19" fillId="6" borderId="56" xfId="8" applyFont="1" applyFill="1" applyBorder="1" applyAlignment="1" applyProtection="1">
      <alignment horizontal="center"/>
      <protection locked="0"/>
    </xf>
    <xf numFmtId="0" fontId="19" fillId="6" borderId="43" xfId="8" applyFont="1" applyFill="1" applyBorder="1" applyAlignment="1" applyProtection="1">
      <alignment horizontal="center" vertical="center"/>
      <protection locked="0"/>
    </xf>
    <xf numFmtId="0" fontId="19" fillId="6" borderId="56" xfId="8" applyFont="1" applyFill="1" applyBorder="1" applyAlignment="1" applyProtection="1">
      <alignment horizontal="center" vertical="center"/>
      <protection locked="0"/>
    </xf>
    <xf numFmtId="0" fontId="19" fillId="18" borderId="13" xfId="8" applyFont="1" applyFill="1" applyBorder="1" applyProtection="1">
      <protection locked="0"/>
    </xf>
    <xf numFmtId="14" fontId="18" fillId="18" borderId="13" xfId="8" applyNumberFormat="1" applyFont="1" applyFill="1" applyBorder="1" applyProtection="1">
      <protection locked="0"/>
    </xf>
    <xf numFmtId="0" fontId="8" fillId="18" borderId="70" xfId="8" applyFill="1" applyBorder="1" applyProtection="1">
      <protection locked="0"/>
    </xf>
    <xf numFmtId="0" fontId="8" fillId="18" borderId="0" xfId="8" applyFill="1" applyProtection="1">
      <protection locked="0"/>
    </xf>
    <xf numFmtId="0" fontId="18" fillId="18" borderId="13" xfId="8" applyFont="1" applyFill="1" applyBorder="1" applyProtection="1">
      <protection locked="0"/>
    </xf>
    <xf numFmtId="4" fontId="18" fillId="18" borderId="70" xfId="8" applyNumberFormat="1" applyFont="1" applyFill="1" applyBorder="1" applyProtection="1">
      <protection locked="0"/>
    </xf>
    <xf numFmtId="4" fontId="19" fillId="18" borderId="70" xfId="8" applyNumberFormat="1" applyFont="1" applyFill="1" applyBorder="1" applyProtection="1">
      <protection locked="0"/>
    </xf>
    <xf numFmtId="3" fontId="18" fillId="18" borderId="13" xfId="8" applyNumberFormat="1" applyFont="1" applyFill="1" applyBorder="1" applyAlignment="1" applyProtection="1">
      <alignment horizontal="center"/>
      <protection locked="0"/>
    </xf>
    <xf numFmtId="0" fontId="18" fillId="18" borderId="57" xfId="8" applyFont="1" applyFill="1" applyBorder="1" applyAlignment="1" applyProtection="1">
      <alignment horizontal="center"/>
      <protection locked="0"/>
    </xf>
    <xf numFmtId="2" fontId="18" fillId="18" borderId="57" xfId="8" applyNumberFormat="1" applyFont="1" applyFill="1" applyBorder="1" applyAlignment="1" applyProtection="1">
      <alignment horizontal="right"/>
      <protection locked="0"/>
    </xf>
    <xf numFmtId="4" fontId="18" fillId="18" borderId="57" xfId="8" applyNumberFormat="1" applyFont="1" applyFill="1" applyBorder="1" applyAlignment="1" applyProtection="1">
      <alignment horizontal="center"/>
      <protection locked="0"/>
    </xf>
    <xf numFmtId="2" fontId="18" fillId="18" borderId="12" xfId="8" applyNumberFormat="1" applyFont="1" applyFill="1" applyBorder="1" applyProtection="1">
      <protection locked="0"/>
    </xf>
    <xf numFmtId="4" fontId="18" fillId="18" borderId="13" xfId="8" applyNumberFormat="1" applyFont="1" applyFill="1" applyBorder="1" applyProtection="1">
      <protection locked="0"/>
    </xf>
    <xf numFmtId="0" fontId="8" fillId="18" borderId="13" xfId="8" applyFill="1" applyBorder="1" applyProtection="1">
      <protection locked="0"/>
    </xf>
    <xf numFmtId="4" fontId="18" fillId="0" borderId="0" xfId="8" applyNumberFormat="1" applyFont="1" applyProtection="1">
      <protection locked="0"/>
    </xf>
    <xf numFmtId="0" fontId="18" fillId="4" borderId="13" xfId="8" applyFont="1" applyFill="1" applyBorder="1" applyProtection="1">
      <protection locked="0"/>
    </xf>
    <xf numFmtId="14" fontId="18" fillId="4" borderId="13" xfId="8" applyNumberFormat="1" applyFont="1" applyFill="1" applyBorder="1" applyProtection="1">
      <protection locked="0"/>
    </xf>
    <xf numFmtId="0" fontId="8" fillId="4" borderId="13" xfId="8" applyFill="1" applyBorder="1" applyProtection="1">
      <protection locked="0"/>
    </xf>
    <xf numFmtId="0" fontId="8" fillId="4" borderId="0" xfId="8" applyFill="1" applyProtection="1">
      <protection locked="0"/>
    </xf>
    <xf numFmtId="4" fontId="19" fillId="0" borderId="0" xfId="8" applyNumberFormat="1" applyFont="1" applyProtection="1">
      <protection locked="0"/>
    </xf>
    <xf numFmtId="0" fontId="18" fillId="4" borderId="1" xfId="8" applyFont="1" applyFill="1" applyBorder="1" applyProtection="1">
      <protection locked="0"/>
    </xf>
    <xf numFmtId="14" fontId="18" fillId="4" borderId="1" xfId="8" applyNumberFormat="1" applyFont="1" applyFill="1" applyBorder="1" applyProtection="1">
      <protection locked="0"/>
    </xf>
    <xf numFmtId="0" fontId="8" fillId="4" borderId="1" xfId="8" applyFill="1" applyBorder="1" applyProtection="1">
      <protection locked="0"/>
    </xf>
    <xf numFmtId="0" fontId="8" fillId="4" borderId="67" xfId="8" applyFill="1" applyBorder="1" applyProtection="1">
      <protection locked="0"/>
    </xf>
    <xf numFmtId="0" fontId="8" fillId="4" borderId="69" xfId="8" applyFill="1" applyBorder="1" applyProtection="1">
      <protection locked="0"/>
    </xf>
    <xf numFmtId="4" fontId="8" fillId="0" borderId="0" xfId="8" applyNumberFormat="1" applyProtection="1">
      <protection locked="0"/>
    </xf>
    <xf numFmtId="0" fontId="8" fillId="18" borderId="57" xfId="8" applyFill="1" applyBorder="1" applyProtection="1">
      <protection locked="0"/>
    </xf>
    <xf numFmtId="0" fontId="8" fillId="4" borderId="57" xfId="8" applyFill="1" applyBorder="1" applyProtection="1">
      <protection locked="0"/>
    </xf>
    <xf numFmtId="14" fontId="8" fillId="0" borderId="0" xfId="8" applyNumberFormat="1" applyProtection="1">
      <protection locked="0"/>
    </xf>
    <xf numFmtId="4" fontId="29" fillId="0" borderId="0" xfId="8" applyNumberFormat="1" applyFont="1" applyProtection="1">
      <protection locked="0"/>
    </xf>
    <xf numFmtId="0" fontId="42" fillId="0" borderId="0" xfId="8" applyFont="1" applyProtection="1">
      <protection locked="0"/>
    </xf>
    <xf numFmtId="0" fontId="19" fillId="0" borderId="0" xfId="8" applyFont="1" applyAlignment="1" applyProtection="1">
      <alignment horizontal="center"/>
      <protection locked="0"/>
    </xf>
    <xf numFmtId="0" fontId="18" fillId="0" borderId="26" xfId="8" applyFont="1" applyBorder="1" applyProtection="1">
      <protection locked="0"/>
    </xf>
    <xf numFmtId="0" fontId="29" fillId="10" borderId="0" xfId="8" applyFont="1" applyFill="1" applyProtection="1">
      <protection locked="0"/>
    </xf>
    <xf numFmtId="4" fontId="29" fillId="10" borderId="0" xfId="8" applyNumberFormat="1" applyFont="1" applyFill="1" applyProtection="1">
      <protection locked="0"/>
    </xf>
    <xf numFmtId="2" fontId="29" fillId="10" borderId="0" xfId="8" applyNumberFormat="1" applyFont="1" applyFill="1" applyProtection="1">
      <protection locked="0"/>
    </xf>
    <xf numFmtId="4" fontId="46" fillId="0" borderId="0" xfId="8" applyNumberFormat="1" applyFont="1" applyProtection="1">
      <protection locked="0"/>
    </xf>
    <xf numFmtId="2" fontId="18" fillId="0" borderId="0" xfId="8" applyNumberFormat="1" applyFont="1" applyProtection="1">
      <protection locked="0"/>
    </xf>
    <xf numFmtId="0" fontId="19" fillId="9" borderId="13" xfId="8" applyFont="1" applyFill="1" applyBorder="1" applyProtection="1">
      <protection locked="0"/>
    </xf>
    <xf numFmtId="14" fontId="18" fillId="9" borderId="13" xfId="8" applyNumberFormat="1" applyFont="1" applyFill="1" applyBorder="1" applyProtection="1">
      <protection locked="0"/>
    </xf>
    <xf numFmtId="0" fontId="18" fillId="9" borderId="13" xfId="8" applyFont="1" applyFill="1" applyBorder="1" applyProtection="1">
      <protection locked="0"/>
    </xf>
    <xf numFmtId="4" fontId="18" fillId="9" borderId="70" xfId="8" applyNumberFormat="1" applyFont="1" applyFill="1" applyBorder="1" applyProtection="1">
      <protection locked="0"/>
    </xf>
    <xf numFmtId="0" fontId="8" fillId="9" borderId="13" xfId="8" applyFill="1" applyBorder="1" applyProtection="1">
      <protection locked="0"/>
    </xf>
    <xf numFmtId="4" fontId="18" fillId="9" borderId="13" xfId="8" applyNumberFormat="1" applyFont="1" applyFill="1" applyBorder="1" applyProtection="1">
      <protection locked="0"/>
    </xf>
    <xf numFmtId="2" fontId="18" fillId="0" borderId="0" xfId="8" applyNumberFormat="1" applyFont="1" applyAlignment="1" applyProtection="1">
      <alignment horizontal="right"/>
      <protection locked="0"/>
    </xf>
    <xf numFmtId="3" fontId="18" fillId="0" borderId="0" xfId="8" applyNumberFormat="1" applyFont="1" applyAlignment="1" applyProtection="1">
      <alignment horizontal="center"/>
      <protection locked="0"/>
    </xf>
    <xf numFmtId="4" fontId="18" fillId="0" borderId="0" xfId="8" applyNumberFormat="1" applyFont="1" applyAlignment="1" applyProtection="1">
      <alignment horizontal="center"/>
      <protection locked="0"/>
    </xf>
    <xf numFmtId="0" fontId="18" fillId="0" borderId="49" xfId="8" applyFont="1" applyBorder="1" applyProtection="1">
      <protection locked="0"/>
    </xf>
    <xf numFmtId="3" fontId="8" fillId="0" borderId="0" xfId="8" applyNumberFormat="1" applyProtection="1">
      <protection locked="0"/>
    </xf>
    <xf numFmtId="2" fontId="8" fillId="0" borderId="0" xfId="8" applyNumberFormat="1" applyProtection="1">
      <protection locked="0"/>
    </xf>
    <xf numFmtId="0" fontId="17" fillId="15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left"/>
      <protection locked="0"/>
    </xf>
    <xf numFmtId="0" fontId="45" fillId="0" borderId="0" xfId="0" applyFont="1" applyAlignment="1" applyProtection="1">
      <alignment horizontal="center" vertical="center" wrapText="1"/>
      <protection locked="0"/>
    </xf>
    <xf numFmtId="43" fontId="0" fillId="0" borderId="0" xfId="3" applyFont="1" applyFill="1" applyBorder="1" applyProtection="1"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2" fontId="0" fillId="0" borderId="0" xfId="0" applyNumberFormat="1" applyProtection="1">
      <protection locked="0"/>
    </xf>
    <xf numFmtId="0" fontId="17" fillId="15" borderId="1" xfId="0" applyFont="1" applyFill="1" applyBorder="1" applyAlignment="1" applyProtection="1">
      <alignment horizontal="center" vertical="center"/>
      <protection locked="0"/>
    </xf>
    <xf numFmtId="0" fontId="44" fillId="15" borderId="1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vertical="center"/>
      <protection locked="0"/>
    </xf>
    <xf numFmtId="9" fontId="0" fillId="4" borderId="1" xfId="11" applyFont="1" applyFill="1" applyBorder="1" applyProtection="1">
      <protection locked="0"/>
    </xf>
    <xf numFmtId="0" fontId="20" fillId="0" borderId="0" xfId="0" applyFont="1" applyProtection="1">
      <protection locked="0"/>
    </xf>
    <xf numFmtId="0" fontId="1" fillId="0" borderId="0" xfId="7" applyProtection="1">
      <protection locked="0"/>
    </xf>
    <xf numFmtId="0" fontId="26" fillId="0" borderId="0" xfId="7" applyFont="1" applyProtection="1">
      <protection locked="0"/>
    </xf>
    <xf numFmtId="0" fontId="27" fillId="0" borderId="0" xfId="7" applyFont="1" applyProtection="1">
      <protection locked="0"/>
    </xf>
    <xf numFmtId="0" fontId="26" fillId="5" borderId="0" xfId="0" applyFont="1" applyFill="1" applyAlignment="1" applyProtection="1">
      <alignment horizontal="left"/>
      <protection locked="0"/>
    </xf>
    <xf numFmtId="0" fontId="19" fillId="5" borderId="0" xfId="0" applyFont="1" applyFill="1" applyAlignment="1" applyProtection="1">
      <alignment horizontal="left"/>
      <protection locked="0"/>
    </xf>
    <xf numFmtId="0" fontId="19" fillId="0" borderId="54" xfId="7" applyFont="1" applyBorder="1" applyAlignment="1" applyProtection="1">
      <alignment horizontal="center"/>
      <protection locked="0"/>
    </xf>
    <xf numFmtId="0" fontId="12" fillId="0" borderId="0" xfId="7" applyFont="1" applyAlignment="1" applyProtection="1">
      <alignment horizontal="center"/>
      <protection locked="0"/>
    </xf>
    <xf numFmtId="0" fontId="1" fillId="0" borderId="0" xfId="7" applyAlignment="1" applyProtection="1">
      <alignment horizontal="center"/>
      <protection locked="0"/>
    </xf>
    <xf numFmtId="0" fontId="31" fillId="0" borderId="0" xfId="7" applyFont="1" applyAlignment="1" applyProtection="1">
      <alignment horizontal="center"/>
      <protection locked="0"/>
    </xf>
    <xf numFmtId="0" fontId="29" fillId="10" borderId="0" xfId="0" applyFont="1" applyFill="1" applyAlignment="1" applyProtection="1">
      <alignment horizontal="left"/>
      <protection locked="0"/>
    </xf>
    <xf numFmtId="0" fontId="1" fillId="10" borderId="0" xfId="7" applyFill="1" applyProtection="1">
      <protection locked="0"/>
    </xf>
    <xf numFmtId="0" fontId="19" fillId="0" borderId="0" xfId="7" applyFont="1" applyProtection="1">
      <protection locked="0"/>
    </xf>
    <xf numFmtId="43" fontId="12" fillId="0" borderId="0" xfId="3" applyFont="1" applyProtection="1">
      <protection locked="0"/>
    </xf>
    <xf numFmtId="43" fontId="1" fillId="0" borderId="0" xfId="3" applyFont="1" applyProtection="1">
      <protection locked="0"/>
    </xf>
    <xf numFmtId="0" fontId="18" fillId="0" borderId="0" xfId="7" applyFont="1" applyProtection="1">
      <protection locked="0"/>
    </xf>
    <xf numFmtId="43" fontId="1" fillId="4" borderId="0" xfId="3" applyFont="1" applyFill="1" applyProtection="1">
      <protection locked="0"/>
    </xf>
    <xf numFmtId="0" fontId="1" fillId="4" borderId="0" xfId="7" applyFill="1" applyProtection="1">
      <protection locked="0"/>
    </xf>
    <xf numFmtId="43" fontId="1" fillId="4" borderId="0" xfId="3" applyFont="1" applyFill="1" applyBorder="1" applyProtection="1">
      <protection locked="0"/>
    </xf>
    <xf numFmtId="0" fontId="30" fillId="0" borderId="0" xfId="7" applyFont="1" applyProtection="1">
      <protection locked="0"/>
    </xf>
    <xf numFmtId="43" fontId="1" fillId="0" borderId="0" xfId="3" applyFont="1" applyFill="1" applyBorder="1" applyProtection="1">
      <protection locked="0"/>
    </xf>
    <xf numFmtId="4" fontId="19" fillId="11" borderId="0" xfId="0" applyNumberFormat="1" applyFont="1" applyFill="1" applyProtection="1">
      <protection locked="0"/>
    </xf>
    <xf numFmtId="0" fontId="1" fillId="11" borderId="0" xfId="7" applyFill="1" applyProtection="1">
      <protection locked="0"/>
    </xf>
    <xf numFmtId="4" fontId="1" fillId="4" borderId="0" xfId="7" applyNumberFormat="1" applyFill="1" applyProtection="1">
      <protection locked="0"/>
    </xf>
    <xf numFmtId="174" fontId="15" fillId="4" borderId="0" xfId="5" applyFont="1" applyFill="1" applyProtection="1">
      <protection locked="0"/>
    </xf>
    <xf numFmtId="17" fontId="12" fillId="0" borderId="0" xfId="7" applyNumberFormat="1" applyFont="1" applyAlignment="1" applyProtection="1">
      <alignment horizontal="center"/>
      <protection locked="0"/>
    </xf>
    <xf numFmtId="174" fontId="15" fillId="0" borderId="0" xfId="5" applyFont="1" applyFill="1" applyProtection="1">
      <protection locked="0"/>
    </xf>
    <xf numFmtId="0" fontId="29" fillId="12" borderId="0" xfId="0" applyFont="1" applyFill="1" applyProtection="1">
      <protection locked="0"/>
    </xf>
    <xf numFmtId="43" fontId="19" fillId="5" borderId="0" xfId="3" applyFont="1" applyFill="1" applyBorder="1" applyAlignment="1" applyProtection="1">
      <alignment horizontal="left"/>
      <protection locked="0"/>
    </xf>
    <xf numFmtId="43" fontId="18" fillId="4" borderId="0" xfId="3" applyFont="1" applyFill="1" applyProtection="1">
      <protection locked="0"/>
    </xf>
    <xf numFmtId="174" fontId="15" fillId="0" borderId="0" xfId="5" applyFont="1" applyProtection="1">
      <protection locked="0"/>
    </xf>
    <xf numFmtId="43" fontId="18" fillId="4" borderId="26" xfId="3" applyFont="1" applyFill="1" applyBorder="1" applyProtection="1">
      <protection locked="0"/>
    </xf>
    <xf numFmtId="43" fontId="15" fillId="4" borderId="0" xfId="3" applyFont="1" applyFill="1" applyProtection="1">
      <protection locked="0"/>
    </xf>
    <xf numFmtId="43" fontId="15" fillId="4" borderId="26" xfId="3" applyFont="1" applyFill="1" applyBorder="1" applyProtection="1">
      <protection locked="0"/>
    </xf>
    <xf numFmtId="0" fontId="38" fillId="0" borderId="0" xfId="7" applyFont="1" applyProtection="1">
      <protection locked="0"/>
    </xf>
    <xf numFmtId="174" fontId="15" fillId="0" borderId="0" xfId="5" applyFont="1" applyBorder="1" applyProtection="1">
      <protection locked="0"/>
    </xf>
    <xf numFmtId="4" fontId="18" fillId="11" borderId="0" xfId="0" applyNumberFormat="1" applyFont="1" applyFill="1" applyProtection="1">
      <protection locked="0"/>
    </xf>
    <xf numFmtId="43" fontId="18" fillId="11" borderId="0" xfId="3" applyFont="1" applyFill="1" applyBorder="1" applyProtection="1">
      <protection locked="0"/>
    </xf>
    <xf numFmtId="0" fontId="19" fillId="0" borderId="0" xfId="7" applyFont="1" applyAlignment="1" applyProtection="1">
      <alignment horizontal="center" wrapText="1"/>
      <protection locked="0"/>
    </xf>
    <xf numFmtId="43" fontId="29" fillId="10" borderId="0" xfId="3" applyFont="1" applyFill="1" applyBorder="1" applyAlignment="1" applyProtection="1">
      <alignment horizontal="left"/>
      <protection locked="0"/>
    </xf>
    <xf numFmtId="43" fontId="29" fillId="12" borderId="0" xfId="3" applyFont="1" applyFill="1" applyBorder="1" applyProtection="1">
      <protection locked="0"/>
    </xf>
    <xf numFmtId="0" fontId="1" fillId="0" borderId="68" xfId="7" applyBorder="1" applyProtection="1">
      <protection locked="0"/>
    </xf>
    <xf numFmtId="0" fontId="1" fillId="4" borderId="68" xfId="7" applyFill="1" applyBorder="1" applyProtection="1">
      <protection locked="0"/>
    </xf>
    <xf numFmtId="43" fontId="1" fillId="0" borderId="68" xfId="7" applyNumberFormat="1" applyBorder="1" applyProtection="1">
      <protection locked="0"/>
    </xf>
    <xf numFmtId="165" fontId="6" fillId="6" borderId="10" xfId="10" applyNumberFormat="1" applyFont="1" applyFill="1" applyBorder="1" applyAlignment="1" applyProtection="1">
      <alignment horizontal="center" vertical="center"/>
      <protection locked="0"/>
    </xf>
    <xf numFmtId="166" fontId="6" fillId="6" borderId="15" xfId="10" applyNumberFormat="1" applyFont="1" applyFill="1" applyBorder="1" applyAlignment="1" applyProtection="1">
      <alignment horizontal="center" vertical="center"/>
      <protection locked="0"/>
    </xf>
    <xf numFmtId="165" fontId="6" fillId="6" borderId="15" xfId="10" applyNumberFormat="1" applyFont="1" applyFill="1" applyBorder="1" applyAlignment="1" applyProtection="1">
      <alignment horizontal="center" vertical="center"/>
      <protection locked="0"/>
    </xf>
    <xf numFmtId="1" fontId="6" fillId="6" borderId="15" xfId="10" applyNumberFormat="1" applyFont="1" applyFill="1" applyBorder="1" applyAlignment="1" applyProtection="1">
      <alignment horizontal="center" vertical="center"/>
      <protection locked="0"/>
    </xf>
    <xf numFmtId="165" fontId="6" fillId="6" borderId="16" xfId="10" applyNumberFormat="1" applyFont="1" applyFill="1" applyBorder="1" applyAlignment="1" applyProtection="1">
      <alignment horizontal="center" vertical="center"/>
      <protection locked="0"/>
    </xf>
    <xf numFmtId="165" fontId="1" fillId="0" borderId="0" xfId="10" applyNumberFormat="1" applyAlignment="1" applyProtection="1">
      <alignment horizontal="left" vertical="center"/>
      <protection locked="0"/>
    </xf>
    <xf numFmtId="166" fontId="1" fillId="4" borderId="12" xfId="10" applyNumberFormat="1" applyFill="1" applyBorder="1" applyAlignment="1" applyProtection="1">
      <alignment horizontal="center" vertical="center"/>
      <protection locked="0"/>
    </xf>
    <xf numFmtId="1" fontId="1" fillId="4" borderId="12" xfId="10" applyNumberFormat="1" applyFill="1" applyBorder="1" applyAlignment="1" applyProtection="1">
      <alignment vertical="center"/>
      <protection locked="0"/>
    </xf>
    <xf numFmtId="1" fontId="1" fillId="0" borderId="0" xfId="10" applyNumberFormat="1" applyAlignment="1" applyProtection="1">
      <alignment vertical="center"/>
      <protection locked="0"/>
    </xf>
    <xf numFmtId="165" fontId="1" fillId="4" borderId="12" xfId="10" applyNumberFormat="1" applyFill="1" applyBorder="1" applyAlignment="1" applyProtection="1">
      <alignment vertical="center"/>
      <protection locked="0"/>
    </xf>
    <xf numFmtId="165" fontId="1" fillId="4" borderId="12" xfId="10" applyNumberFormat="1" applyFill="1" applyBorder="1" applyAlignment="1" applyProtection="1">
      <alignment horizontal="center" vertical="center"/>
      <protection locked="0"/>
    </xf>
    <xf numFmtId="4" fontId="1" fillId="0" borderId="12" xfId="10" applyNumberFormat="1" applyBorder="1" applyAlignment="1" applyProtection="1">
      <alignment vertical="center"/>
      <protection locked="0"/>
    </xf>
    <xf numFmtId="175" fontId="1" fillId="4" borderId="12" xfId="10" applyNumberFormat="1" applyFill="1" applyBorder="1" applyAlignment="1" applyProtection="1">
      <alignment vertical="center"/>
      <protection locked="0"/>
    </xf>
    <xf numFmtId="165" fontId="7" fillId="0" borderId="57" xfId="10" applyNumberFormat="1" applyFont="1" applyBorder="1" applyAlignment="1" applyProtection="1">
      <alignment vertical="center"/>
      <protection locked="0"/>
    </xf>
    <xf numFmtId="1" fontId="7" fillId="4" borderId="12" xfId="10" applyNumberFormat="1" applyFont="1" applyFill="1" applyBorder="1" applyAlignment="1" applyProtection="1">
      <alignment vertical="center"/>
      <protection locked="0"/>
    </xf>
    <xf numFmtId="165" fontId="7" fillId="4" borderId="12" xfId="10" applyNumberFormat="1" applyFont="1" applyFill="1" applyBorder="1" applyAlignment="1" applyProtection="1">
      <alignment vertical="center"/>
      <protection locked="0"/>
    </xf>
    <xf numFmtId="167" fontId="7" fillId="4" borderId="12" xfId="10" applyNumberFormat="1" applyFont="1" applyFill="1" applyBorder="1" applyAlignment="1" applyProtection="1">
      <alignment vertical="center"/>
      <protection locked="0"/>
    </xf>
    <xf numFmtId="165" fontId="6" fillId="2" borderId="21" xfId="10" applyNumberFormat="1" applyFont="1" applyFill="1" applyBorder="1" applyAlignment="1" applyProtection="1">
      <alignment vertical="center"/>
      <protection locked="0"/>
    </xf>
    <xf numFmtId="165" fontId="6" fillId="2" borderId="20" xfId="10" applyNumberFormat="1" applyFont="1" applyFill="1" applyBorder="1" applyAlignment="1" applyProtection="1">
      <alignment horizontal="right" vertical="center"/>
      <protection locked="0"/>
    </xf>
    <xf numFmtId="3" fontId="7" fillId="0" borderId="0" xfId="10" applyNumberFormat="1" applyFont="1" applyAlignment="1" applyProtection="1">
      <alignment horizontal="center" vertical="center"/>
      <protection locked="0"/>
    </xf>
    <xf numFmtId="9" fontId="1" fillId="4" borderId="12" xfId="10" applyNumberFormat="1" applyFill="1" applyBorder="1" applyAlignment="1" applyProtection="1">
      <alignment horizontal="center" vertical="center"/>
      <protection locked="0"/>
    </xf>
    <xf numFmtId="2" fontId="1" fillId="0" borderId="12" xfId="10" applyNumberFormat="1" applyBorder="1" applyAlignment="1" applyProtection="1">
      <alignment vertical="center"/>
      <protection hidden="1"/>
    </xf>
    <xf numFmtId="2" fontId="1" fillId="0" borderId="13" xfId="10" applyNumberFormat="1" applyBorder="1" applyAlignment="1" applyProtection="1">
      <alignment vertical="center"/>
      <protection hidden="1"/>
    </xf>
    <xf numFmtId="165" fontId="6" fillId="0" borderId="13" xfId="10" applyNumberFormat="1" applyFont="1" applyBorder="1" applyAlignment="1" applyProtection="1">
      <alignment vertical="center"/>
      <protection locked="0"/>
    </xf>
    <xf numFmtId="9" fontId="1" fillId="0" borderId="12" xfId="10" applyNumberFormat="1" applyBorder="1" applyAlignment="1" applyProtection="1">
      <alignment horizontal="center" vertical="center"/>
      <protection locked="0"/>
    </xf>
    <xf numFmtId="175" fontId="1" fillId="0" borderId="12" xfId="10" applyNumberFormat="1" applyBorder="1" applyAlignment="1" applyProtection="1">
      <alignment vertical="center"/>
      <protection locked="0"/>
    </xf>
    <xf numFmtId="165" fontId="1" fillId="4" borderId="0" xfId="10" applyNumberFormat="1" applyFill="1" applyAlignment="1" applyProtection="1">
      <alignment horizontal="left" vertical="center"/>
      <protection locked="0"/>
    </xf>
    <xf numFmtId="165" fontId="1" fillId="4" borderId="0" xfId="10" applyNumberFormat="1" applyFill="1" applyAlignment="1" applyProtection="1">
      <alignment vertical="center"/>
      <protection locked="0"/>
    </xf>
    <xf numFmtId="165" fontId="7" fillId="4" borderId="0" xfId="10" applyNumberFormat="1" applyFont="1" applyFill="1" applyAlignment="1" applyProtection="1">
      <alignment vertical="center"/>
      <protection locked="0"/>
    </xf>
    <xf numFmtId="165" fontId="7" fillId="4" borderId="35" xfId="10" applyNumberFormat="1" applyFont="1" applyFill="1" applyBorder="1" applyAlignment="1" applyProtection="1">
      <alignment vertical="center"/>
      <protection locked="0"/>
    </xf>
    <xf numFmtId="165" fontId="7" fillId="4" borderId="13" xfId="10" applyNumberFormat="1" applyFont="1" applyFill="1" applyBorder="1" applyAlignment="1" applyProtection="1">
      <alignment vertical="center"/>
      <protection locked="0"/>
    </xf>
    <xf numFmtId="9" fontId="0" fillId="0" borderId="0" xfId="11" applyFont="1" applyProtection="1">
      <protection locked="0"/>
    </xf>
    <xf numFmtId="9" fontId="15" fillId="0" borderId="0" xfId="11" applyFont="1" applyProtection="1">
      <protection locked="0"/>
    </xf>
    <xf numFmtId="0" fontId="40" fillId="0" borderId="0" xfId="0" applyFont="1" applyProtection="1">
      <protection locked="0"/>
    </xf>
    <xf numFmtId="4" fontId="17" fillId="0" borderId="0" xfId="0" applyNumberFormat="1" applyFont="1" applyProtection="1">
      <protection locked="0"/>
    </xf>
    <xf numFmtId="0" fontId="22" fillId="0" borderId="0" xfId="0" applyFont="1" applyProtection="1">
      <protection locked="0"/>
    </xf>
    <xf numFmtId="0" fontId="17" fillId="11" borderId="0" xfId="0" applyFont="1" applyFill="1" applyProtection="1">
      <protection locked="0"/>
    </xf>
    <xf numFmtId="0" fontId="0" fillId="0" borderId="0" xfId="0" applyAlignment="1" applyProtection="1">
      <alignment wrapText="1"/>
      <protection locked="0"/>
    </xf>
    <xf numFmtId="0" fontId="17" fillId="10" borderId="0" xfId="0" applyFont="1" applyFill="1" applyProtection="1">
      <protection locked="0"/>
    </xf>
    <xf numFmtId="43" fontId="19" fillId="10" borderId="0" xfId="3" applyFont="1" applyFill="1" applyBorder="1" applyAlignment="1" applyProtection="1">
      <alignment horizontal="left"/>
      <protection locked="0"/>
    </xf>
    <xf numFmtId="0" fontId="17" fillId="0" borderId="21" xfId="0" applyFont="1" applyBorder="1" applyProtection="1">
      <protection locked="0"/>
    </xf>
    <xf numFmtId="4" fontId="0" fillId="0" borderId="20" xfId="0" applyNumberFormat="1" applyBorder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17" fillId="6" borderId="85" xfId="0" applyFont="1" applyFill="1" applyBorder="1" applyProtection="1">
      <protection locked="0"/>
    </xf>
    <xf numFmtId="0" fontId="17" fillId="6" borderId="85" xfId="0" applyFont="1" applyFill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4" fontId="0" fillId="0" borderId="4" xfId="0" applyNumberFormat="1" applyBorder="1" applyProtection="1">
      <protection locked="0"/>
    </xf>
    <xf numFmtId="0" fontId="0" fillId="4" borderId="4" xfId="0" applyFill="1" applyBorder="1" applyProtection="1">
      <protection locked="0"/>
    </xf>
    <xf numFmtId="9" fontId="17" fillId="0" borderId="4" xfId="11" applyFont="1" applyBorder="1" applyAlignment="1" applyProtection="1">
      <alignment horizontal="center"/>
      <protection locked="0"/>
    </xf>
    <xf numFmtId="4" fontId="17" fillId="0" borderId="4" xfId="0" applyNumberFormat="1" applyFont="1" applyBorder="1" applyProtection="1">
      <protection locked="0"/>
    </xf>
    <xf numFmtId="0" fontId="0" fillId="6" borderId="1" xfId="0" applyFill="1" applyBorder="1" applyProtection="1">
      <protection locked="0"/>
    </xf>
    <xf numFmtId="4" fontId="0" fillId="6" borderId="1" xfId="0" applyNumberFormat="1" applyFill="1" applyBorder="1" applyProtection="1">
      <protection locked="0"/>
    </xf>
    <xf numFmtId="9" fontId="0" fillId="6" borderId="1" xfId="11" applyFont="1" applyFill="1" applyBorder="1" applyProtection="1">
      <protection locked="0"/>
    </xf>
    <xf numFmtId="4" fontId="17" fillId="6" borderId="4" xfId="0" applyNumberFormat="1" applyFont="1" applyFill="1" applyBorder="1" applyProtection="1">
      <protection locked="0"/>
    </xf>
    <xf numFmtId="4" fontId="17" fillId="6" borderId="1" xfId="0" applyNumberFormat="1" applyFont="1" applyFill="1" applyBorder="1" applyProtection="1">
      <protection locked="0"/>
    </xf>
    <xf numFmtId="0" fontId="0" fillId="0" borderId="81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46" xfId="0" applyBorder="1" applyProtection="1">
      <protection locked="0"/>
    </xf>
    <xf numFmtId="0" fontId="39" fillId="0" borderId="0" xfId="0" applyFont="1" applyProtection="1">
      <protection locked="0"/>
    </xf>
    <xf numFmtId="0" fontId="43" fillId="6" borderId="76" xfId="0" applyFont="1" applyFill="1" applyBorder="1" applyAlignment="1" applyProtection="1">
      <alignment horizontal="center" vertical="center" wrapText="1"/>
      <protection locked="0"/>
    </xf>
    <xf numFmtId="0" fontId="43" fillId="6" borderId="77" xfId="0" applyFont="1" applyFill="1" applyBorder="1" applyAlignment="1" applyProtection="1">
      <alignment horizontal="center" vertical="center" wrapText="1"/>
      <protection locked="0"/>
    </xf>
    <xf numFmtId="9" fontId="0" fillId="0" borderId="0" xfId="11" applyFont="1" applyFill="1" applyBorder="1" applyProtection="1">
      <protection locked="0"/>
    </xf>
    <xf numFmtId="10" fontId="0" fillId="0" borderId="0" xfId="0" applyNumberFormat="1" applyProtection="1">
      <protection locked="0"/>
    </xf>
    <xf numFmtId="4" fontId="0" fillId="0" borderId="4" xfId="0" applyNumberFormat="1" applyBorder="1"/>
    <xf numFmtId="4" fontId="0" fillId="0" borderId="1" xfId="0" applyNumberFormat="1" applyBorder="1"/>
    <xf numFmtId="4" fontId="0" fillId="6" borderId="1" xfId="0" applyNumberFormat="1" applyFill="1" applyBorder="1"/>
    <xf numFmtId="4" fontId="0" fillId="0" borderId="82" xfId="0" applyNumberFormat="1" applyBorder="1"/>
    <xf numFmtId="4" fontId="0" fillId="0" borderId="30" xfId="0" applyNumberFormat="1" applyBorder="1"/>
    <xf numFmtId="4" fontId="0" fillId="0" borderId="84" xfId="0" applyNumberFormat="1" applyBorder="1"/>
    <xf numFmtId="4" fontId="0" fillId="0" borderId="83" xfId="0" applyNumberFormat="1" applyBorder="1"/>
    <xf numFmtId="43" fontId="49" fillId="0" borderId="78" xfId="3" applyFont="1" applyBorder="1" applyAlignment="1" applyProtection="1">
      <alignment horizontal="center" vertical="center" wrapText="1"/>
    </xf>
    <xf numFmtId="9" fontId="49" fillId="0" borderId="78" xfId="0" applyNumberFormat="1" applyFont="1" applyBorder="1" applyAlignment="1">
      <alignment horizontal="center" vertical="center" wrapText="1"/>
    </xf>
    <xf numFmtId="9" fontId="49" fillId="0" borderId="79" xfId="0" applyNumberFormat="1" applyFont="1" applyBorder="1" applyAlignment="1">
      <alignment horizontal="center" vertical="center" wrapText="1"/>
    </xf>
    <xf numFmtId="0" fontId="49" fillId="0" borderId="80" xfId="0" applyFont="1" applyBorder="1" applyAlignment="1">
      <alignment horizontal="center" vertical="center" wrapText="1"/>
    </xf>
    <xf numFmtId="9" fontId="49" fillId="0" borderId="80" xfId="0" applyNumberFormat="1" applyFont="1" applyBorder="1" applyAlignment="1">
      <alignment horizontal="center" vertical="center" wrapText="1"/>
    </xf>
    <xf numFmtId="0" fontId="17" fillId="15" borderId="85" xfId="0" applyFont="1" applyFill="1" applyBorder="1" applyAlignment="1" applyProtection="1">
      <alignment horizontal="center"/>
      <protection locked="0"/>
    </xf>
    <xf numFmtId="0" fontId="17" fillId="15" borderId="30" xfId="0" applyFont="1" applyFill="1" applyBorder="1" applyAlignment="1" applyProtection="1">
      <alignment horizontal="center" vertical="center"/>
      <protection locked="0"/>
    </xf>
    <xf numFmtId="0" fontId="17" fillId="0" borderId="47" xfId="0" applyFont="1" applyBorder="1" applyAlignment="1" applyProtection="1">
      <alignment horizontal="center"/>
      <protection locked="0"/>
    </xf>
    <xf numFmtId="0" fontId="17" fillId="0" borderId="13" xfId="0" applyFont="1" applyBorder="1" applyAlignment="1" applyProtection="1">
      <alignment horizontal="center"/>
      <protection locked="0"/>
    </xf>
    <xf numFmtId="0" fontId="17" fillId="0" borderId="84" xfId="0" applyFont="1" applyBorder="1" applyAlignment="1" applyProtection="1">
      <alignment horizontal="center"/>
      <protection locked="0"/>
    </xf>
    <xf numFmtId="0" fontId="17" fillId="15" borderId="47" xfId="0" applyFont="1" applyFill="1" applyBorder="1" applyProtection="1">
      <protection locked="0"/>
    </xf>
    <xf numFmtId="4" fontId="0" fillId="15" borderId="13" xfId="0" applyNumberFormat="1" applyFill="1" applyBorder="1" applyProtection="1">
      <protection locked="0"/>
    </xf>
    <xf numFmtId="4" fontId="0" fillId="15" borderId="0" xfId="0" applyNumberFormat="1" applyFill="1" applyProtection="1">
      <protection locked="0"/>
    </xf>
    <xf numFmtId="4" fontId="0" fillId="15" borderId="14" xfId="0" applyNumberFormat="1" applyFill="1" applyBorder="1" applyProtection="1">
      <protection locked="0"/>
    </xf>
    <xf numFmtId="0" fontId="17" fillId="0" borderId="47" xfId="0" applyFont="1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0" fontId="19" fillId="14" borderId="47" xfId="7" applyFont="1" applyFill="1" applyBorder="1" applyAlignment="1" applyProtection="1">
      <alignment horizontal="left" vertical="center"/>
      <protection locked="0"/>
    </xf>
    <xf numFmtId="4" fontId="0" fillId="14" borderId="0" xfId="0" applyNumberFormat="1" applyFill="1" applyProtection="1">
      <protection locked="0"/>
    </xf>
    <xf numFmtId="0" fontId="0" fillId="0" borderId="47" xfId="0" applyBorder="1" applyProtection="1">
      <protection locked="0"/>
    </xf>
    <xf numFmtId="4" fontId="0" fillId="4" borderId="13" xfId="0" applyNumberFormat="1" applyFill="1" applyBorder="1" applyProtection="1">
      <protection locked="0"/>
    </xf>
    <xf numFmtId="0" fontId="35" fillId="0" borderId="47" xfId="0" applyFont="1" applyBorder="1" applyProtection="1">
      <protection locked="0"/>
    </xf>
    <xf numFmtId="4" fontId="0" fillId="4" borderId="26" xfId="0" applyNumberFormat="1" applyFill="1" applyBorder="1" applyProtection="1">
      <protection locked="0"/>
    </xf>
    <xf numFmtId="0" fontId="17" fillId="14" borderId="47" xfId="0" applyFont="1" applyFill="1" applyBorder="1" applyProtection="1">
      <protection locked="0"/>
    </xf>
    <xf numFmtId="0" fontId="18" fillId="0" borderId="47" xfId="7" applyFont="1" applyBorder="1" applyAlignment="1" applyProtection="1">
      <alignment horizontal="left" vertical="center"/>
      <protection locked="0"/>
    </xf>
    <xf numFmtId="0" fontId="18" fillId="0" borderId="0" xfId="7" applyFont="1" applyAlignment="1" applyProtection="1">
      <alignment horizontal="left" vertical="center"/>
      <protection locked="0"/>
    </xf>
    <xf numFmtId="0" fontId="17" fillId="14" borderId="47" xfId="0" applyFont="1" applyFill="1" applyBorder="1" applyAlignment="1" applyProtection="1">
      <alignment vertical="center"/>
      <protection locked="0"/>
    </xf>
    <xf numFmtId="0" fontId="19" fillId="15" borderId="47" xfId="7" applyFont="1" applyFill="1" applyBorder="1" applyAlignment="1" applyProtection="1">
      <alignment horizontal="left" vertical="center"/>
      <protection locked="0"/>
    </xf>
    <xf numFmtId="0" fontId="19" fillId="0" borderId="47" xfId="7" applyFont="1" applyBorder="1" applyAlignment="1" applyProtection="1">
      <alignment horizontal="left" vertical="center"/>
      <protection locked="0"/>
    </xf>
    <xf numFmtId="0" fontId="19" fillId="14" borderId="47" xfId="0" applyFont="1" applyFill="1" applyBorder="1" applyAlignment="1" applyProtection="1">
      <alignment horizontal="left" vertical="center"/>
      <protection locked="0"/>
    </xf>
    <xf numFmtId="0" fontId="19" fillId="0" borderId="47" xfId="7" applyFont="1" applyBorder="1" applyProtection="1">
      <protection locked="0"/>
    </xf>
    <xf numFmtId="0" fontId="17" fillId="0" borderId="47" xfId="0" applyFont="1" applyBorder="1" applyAlignment="1" applyProtection="1">
      <alignment vertical="center"/>
      <protection locked="0"/>
    </xf>
    <xf numFmtId="0" fontId="0" fillId="0" borderId="47" xfId="0" applyBorder="1" applyAlignment="1" applyProtection="1">
      <alignment vertical="center"/>
      <protection locked="0"/>
    </xf>
    <xf numFmtId="0" fontId="18" fillId="0" borderId="47" xfId="7" applyFont="1" applyBorder="1" applyProtection="1">
      <protection locked="0"/>
    </xf>
    <xf numFmtId="0" fontId="19" fillId="0" borderId="47" xfId="0" applyFont="1" applyBorder="1" applyAlignment="1" applyProtection="1">
      <alignment horizontal="left" vertical="center"/>
      <protection locked="0"/>
    </xf>
    <xf numFmtId="0" fontId="19" fillId="15" borderId="47" xfId="0" applyFont="1" applyFill="1" applyBorder="1" applyAlignment="1" applyProtection="1">
      <alignment horizontal="left" vertical="center"/>
      <protection locked="0"/>
    </xf>
    <xf numFmtId="0" fontId="17" fillId="15" borderId="5" xfId="0" applyFont="1" applyFill="1" applyBorder="1" applyProtection="1">
      <protection locked="0"/>
    </xf>
    <xf numFmtId="0" fontId="53" fillId="0" borderId="0" xfId="0" applyFont="1" applyProtection="1">
      <protection locked="0"/>
    </xf>
    <xf numFmtId="43" fontId="0" fillId="0" borderId="26" xfId="0" applyNumberFormat="1" applyBorder="1" applyProtection="1">
      <protection locked="0"/>
    </xf>
    <xf numFmtId="0" fontId="17" fillId="7" borderId="0" xfId="0" applyFont="1" applyFill="1" applyProtection="1">
      <protection locked="0"/>
    </xf>
    <xf numFmtId="0" fontId="0" fillId="7" borderId="0" xfId="0" applyFill="1" applyProtection="1">
      <protection locked="0"/>
    </xf>
    <xf numFmtId="0" fontId="48" fillId="7" borderId="0" xfId="0" applyFont="1" applyFill="1" applyProtection="1">
      <protection locked="0"/>
    </xf>
    <xf numFmtId="0" fontId="17" fillId="7" borderId="0" xfId="0" applyFont="1" applyFill="1" applyAlignment="1" applyProtection="1">
      <alignment horizontal="center" vertical="center"/>
      <protection locked="0"/>
    </xf>
    <xf numFmtId="0" fontId="17" fillId="7" borderId="0" xfId="0" applyFont="1" applyFill="1" applyAlignment="1" applyProtection="1">
      <alignment horizontal="center" vertical="center" wrapText="1"/>
      <protection locked="0"/>
    </xf>
    <xf numFmtId="0" fontId="17" fillId="7" borderId="0" xfId="0" applyFont="1" applyFill="1" applyAlignment="1" applyProtection="1">
      <alignment horizontal="center"/>
      <protection locked="0"/>
    </xf>
    <xf numFmtId="0" fontId="50" fillId="0" borderId="87" xfId="7" applyFont="1" applyBorder="1" applyAlignment="1" applyProtection="1">
      <alignment horizontal="center" vertical="center" wrapText="1"/>
      <protection locked="0"/>
    </xf>
    <xf numFmtId="0" fontId="0" fillId="7" borderId="0" xfId="0" applyFill="1" applyAlignment="1" applyProtection="1">
      <alignment horizontal="right"/>
      <protection locked="0"/>
    </xf>
    <xf numFmtId="4" fontId="0" fillId="7" borderId="0" xfId="0" applyNumberFormat="1" applyFill="1" applyAlignment="1" applyProtection="1">
      <alignment horizontal="right"/>
      <protection locked="0"/>
    </xf>
    <xf numFmtId="10" fontId="0" fillId="7" borderId="0" xfId="0" applyNumberFormat="1" applyFill="1" applyAlignment="1" applyProtection="1">
      <alignment horizontal="right"/>
      <protection locked="0"/>
    </xf>
    <xf numFmtId="0" fontId="17" fillId="0" borderId="86" xfId="0" applyFont="1" applyBorder="1" applyAlignment="1" applyProtection="1">
      <alignment horizontal="center" vertical="center"/>
      <protection locked="0"/>
    </xf>
    <xf numFmtId="0" fontId="17" fillId="0" borderId="30" xfId="0" applyFont="1" applyBorder="1" applyAlignment="1" applyProtection="1">
      <alignment horizontal="center" vertical="center"/>
      <protection locked="0"/>
    </xf>
    <xf numFmtId="43" fontId="17" fillId="0" borderId="7" xfId="0" applyNumberFormat="1" applyFont="1" applyBorder="1" applyProtection="1">
      <protection locked="0"/>
    </xf>
    <xf numFmtId="43" fontId="17" fillId="0" borderId="17" xfId="0" applyNumberFormat="1" applyFont="1" applyBorder="1" applyProtection="1">
      <protection locked="0"/>
    </xf>
    <xf numFmtId="0" fontId="48" fillId="0" borderId="0" xfId="0" applyFont="1" applyProtection="1">
      <protection locked="0"/>
    </xf>
    <xf numFmtId="0" fontId="0" fillId="0" borderId="1" xfId="0" applyBorder="1" applyAlignment="1" applyProtection="1">
      <alignment horizontal="right"/>
      <protection hidden="1"/>
    </xf>
    <xf numFmtId="4" fontId="0" fillId="0" borderId="1" xfId="0" applyNumberFormat="1" applyBorder="1" applyAlignment="1" applyProtection="1">
      <alignment horizontal="right"/>
      <protection hidden="1"/>
    </xf>
    <xf numFmtId="10" fontId="0" fillId="0" borderId="1" xfId="0" applyNumberFormat="1" applyBorder="1" applyAlignment="1" applyProtection="1">
      <alignment horizontal="right"/>
      <protection hidden="1"/>
    </xf>
    <xf numFmtId="4" fontId="0" fillId="0" borderId="1" xfId="0" applyNumberFormat="1" applyBorder="1" applyProtection="1">
      <protection hidden="1"/>
    </xf>
    <xf numFmtId="10" fontId="0" fillId="0" borderId="1" xfId="0" applyNumberFormat="1" applyBorder="1" applyProtection="1">
      <protection hidden="1"/>
    </xf>
    <xf numFmtId="4" fontId="17" fillId="0" borderId="0" xfId="0" applyNumberFormat="1" applyFont="1" applyAlignment="1" applyProtection="1">
      <alignment horizontal="center"/>
      <protection locked="0"/>
    </xf>
    <xf numFmtId="4" fontId="35" fillId="0" borderId="0" xfId="0" applyNumberFormat="1" applyFont="1" applyProtection="1">
      <protection locked="0"/>
    </xf>
    <xf numFmtId="0" fontId="35" fillId="0" borderId="0" xfId="0" applyFont="1" applyProtection="1">
      <protection locked="0"/>
    </xf>
    <xf numFmtId="4" fontId="0" fillId="14" borderId="26" xfId="0" applyNumberFormat="1" applyFill="1" applyBorder="1" applyProtection="1">
      <protection locked="0"/>
    </xf>
    <xf numFmtId="0" fontId="23" fillId="0" borderId="0" xfId="0" applyFont="1" applyAlignment="1" applyProtection="1">
      <alignment wrapText="1"/>
      <protection locked="0"/>
    </xf>
    <xf numFmtId="4" fontId="17" fillId="0" borderId="13" xfId="0" applyNumberFormat="1" applyFont="1" applyBorder="1" applyAlignment="1" applyProtection="1">
      <alignment horizontal="center"/>
      <protection locked="0"/>
    </xf>
    <xf numFmtId="0" fontId="57" fillId="0" borderId="88" xfId="0" applyFont="1" applyBorder="1" applyAlignment="1">
      <alignment horizontal="center" wrapText="1"/>
    </xf>
    <xf numFmtId="165" fontId="58" fillId="0" borderId="0" xfId="10" applyNumberFormat="1" applyFont="1" applyAlignment="1" applyProtection="1">
      <alignment vertical="center"/>
      <protection locked="0"/>
    </xf>
    <xf numFmtId="165" fontId="58" fillId="0" borderId="0" xfId="10" applyNumberFormat="1" applyFont="1" applyAlignment="1" applyProtection="1">
      <alignment horizontal="left" vertical="center"/>
      <protection locked="0"/>
    </xf>
    <xf numFmtId="165" fontId="18" fillId="0" borderId="0" xfId="10" applyNumberFormat="1" applyFont="1" applyAlignment="1" applyProtection="1">
      <alignment vertical="center"/>
      <protection locked="0"/>
    </xf>
    <xf numFmtId="0" fontId="40" fillId="0" borderId="0" xfId="0" applyFont="1"/>
    <xf numFmtId="4" fontId="17" fillId="16" borderId="31" xfId="0" applyNumberFormat="1" applyFont="1" applyFill="1" applyBorder="1" applyProtection="1">
      <protection locked="0"/>
    </xf>
    <xf numFmtId="0" fontId="34" fillId="0" borderId="0" xfId="0" applyFont="1" applyProtection="1">
      <protection locked="0"/>
    </xf>
    <xf numFmtId="0" fontId="18" fillId="0" borderId="0" xfId="13" applyFont="1" applyAlignment="1" applyProtection="1">
      <alignment horizontal="left"/>
      <protection locked="0"/>
    </xf>
    <xf numFmtId="0" fontId="19" fillId="0" borderId="0" xfId="13" applyFont="1" applyAlignment="1" applyProtection="1">
      <alignment horizontal="left"/>
      <protection locked="0"/>
    </xf>
    <xf numFmtId="0" fontId="19" fillId="0" borderId="0" xfId="13" applyFont="1" applyAlignment="1" applyProtection="1">
      <alignment horizontal="right"/>
      <protection locked="0"/>
    </xf>
    <xf numFmtId="0" fontId="18" fillId="0" borderId="0" xfId="13" applyFont="1" applyAlignment="1" applyProtection="1">
      <alignment horizontal="right"/>
      <protection locked="0"/>
    </xf>
    <xf numFmtId="0" fontId="19" fillId="15" borderId="1" xfId="13" applyFont="1" applyFill="1" applyBorder="1" applyProtection="1">
      <protection locked="0"/>
    </xf>
    <xf numFmtId="0" fontId="18" fillId="15" borderId="1" xfId="13" applyFont="1" applyFill="1" applyBorder="1" applyProtection="1">
      <protection locked="0"/>
    </xf>
    <xf numFmtId="0" fontId="19" fillId="14" borderId="1" xfId="13" applyFont="1" applyFill="1" applyBorder="1" applyProtection="1">
      <protection locked="0"/>
    </xf>
    <xf numFmtId="0" fontId="18" fillId="0" borderId="1" xfId="13" applyFont="1" applyBorder="1" applyAlignment="1" applyProtection="1">
      <alignment horizontal="left"/>
      <protection locked="0"/>
    </xf>
    <xf numFmtId="0" fontId="19" fillId="14" borderId="1" xfId="13" applyFont="1" applyFill="1" applyBorder="1" applyAlignment="1" applyProtection="1">
      <alignment horizontal="left"/>
      <protection locked="0"/>
    </xf>
    <xf numFmtId="0" fontId="18" fillId="0" borderId="1" xfId="13" applyFont="1" applyBorder="1" applyAlignment="1" applyProtection="1">
      <alignment horizontal="left" wrapText="1"/>
      <protection locked="0"/>
    </xf>
    <xf numFmtId="0" fontId="19" fillId="0" borderId="1" xfId="13" applyFont="1" applyBorder="1" applyAlignment="1" applyProtection="1">
      <alignment horizontal="left"/>
      <protection locked="0"/>
    </xf>
    <xf numFmtId="0" fontId="19" fillId="0" borderId="1" xfId="13" applyFont="1" applyBorder="1" applyProtection="1">
      <protection locked="0"/>
    </xf>
    <xf numFmtId="0" fontId="18" fillId="0" borderId="1" xfId="13" applyFont="1" applyBorder="1" applyProtection="1">
      <protection locked="0"/>
    </xf>
    <xf numFmtId="0" fontId="19" fillId="15" borderId="1" xfId="13" applyFont="1" applyFill="1" applyBorder="1" applyAlignment="1" applyProtection="1">
      <alignment horizontal="left"/>
      <protection locked="0"/>
    </xf>
    <xf numFmtId="0" fontId="55" fillId="0" borderId="0" xfId="13" applyFont="1" applyAlignment="1" applyProtection="1">
      <alignment wrapText="1"/>
      <protection locked="0"/>
    </xf>
    <xf numFmtId="0" fontId="56" fillId="0" borderId="0" xfId="13" applyFont="1" applyAlignment="1" applyProtection="1">
      <alignment horizontal="left"/>
      <protection locked="0"/>
    </xf>
    <xf numFmtId="4" fontId="18" fillId="14" borderId="1" xfId="13" applyNumberFormat="1" applyFont="1" applyFill="1" applyBorder="1" applyProtection="1">
      <protection locked="0"/>
    </xf>
    <xf numFmtId="4" fontId="18" fillId="0" borderId="1" xfId="13" applyNumberFormat="1" applyFont="1" applyBorder="1" applyAlignment="1" applyProtection="1">
      <alignment horizontal="left"/>
      <protection locked="0"/>
    </xf>
    <xf numFmtId="4" fontId="18" fillId="15" borderId="1" xfId="13" applyNumberFormat="1" applyFont="1" applyFill="1" applyBorder="1" applyProtection="1">
      <protection locked="0"/>
    </xf>
    <xf numFmtId="0" fontId="17" fillId="15" borderId="40" xfId="0" applyFont="1" applyFill="1" applyBorder="1" applyAlignment="1" applyProtection="1">
      <alignment horizontal="center" wrapText="1"/>
      <protection locked="0"/>
    </xf>
    <xf numFmtId="0" fontId="17" fillId="15" borderId="69" xfId="0" applyFont="1" applyFill="1" applyBorder="1" applyAlignment="1" applyProtection="1">
      <alignment horizontal="center" wrapText="1"/>
      <protection locked="0"/>
    </xf>
    <xf numFmtId="0" fontId="17" fillId="15" borderId="40" xfId="0" applyFont="1" applyFill="1" applyBorder="1" applyAlignment="1" applyProtection="1">
      <alignment horizontal="center" vertical="center" wrapText="1"/>
      <protection locked="0"/>
    </xf>
    <xf numFmtId="0" fontId="17" fillId="15" borderId="69" xfId="0" applyFont="1" applyFill="1" applyBorder="1" applyAlignment="1" applyProtection="1">
      <alignment horizontal="center" vertical="center" wrapText="1"/>
      <protection locked="0"/>
    </xf>
    <xf numFmtId="0" fontId="19" fillId="0" borderId="0" xfId="8" applyFont="1" applyAlignment="1" applyProtection="1">
      <alignment horizontal="center" vertical="center" wrapText="1"/>
      <protection locked="0"/>
    </xf>
    <xf numFmtId="0" fontId="19" fillId="0" borderId="0" xfId="8" applyFont="1" applyAlignment="1" applyProtection="1">
      <alignment horizontal="center" vertical="center"/>
      <protection locked="0"/>
    </xf>
    <xf numFmtId="0" fontId="28" fillId="0" borderId="0" xfId="7" applyFont="1" applyAlignment="1" applyProtection="1">
      <alignment horizontal="center"/>
      <protection locked="0"/>
    </xf>
    <xf numFmtId="2" fontId="0" fillId="0" borderId="31" xfId="0" applyNumberFormat="1" applyBorder="1" applyProtection="1">
      <protection locked="0"/>
    </xf>
    <xf numFmtId="43" fontId="17" fillId="0" borderId="1" xfId="0" applyNumberFormat="1" applyFont="1" applyBorder="1" applyAlignment="1" applyProtection="1">
      <alignment horizontal="center"/>
      <protection locked="0"/>
    </xf>
    <xf numFmtId="14" fontId="0" fillId="17" borderId="1" xfId="0" applyNumberFormat="1" applyFill="1" applyBorder="1" applyAlignment="1" applyProtection="1">
      <alignment horizontal="center"/>
      <protection locked="0"/>
    </xf>
    <xf numFmtId="1" fontId="0" fillId="17" borderId="1" xfId="0" applyNumberFormat="1" applyFill="1" applyBorder="1" applyAlignment="1" applyProtection="1">
      <alignment horizontal="center"/>
      <protection locked="0"/>
    </xf>
    <xf numFmtId="4" fontId="0" fillId="0" borderId="2" xfId="0" applyNumberFormat="1" applyBorder="1" applyProtection="1">
      <protection hidden="1"/>
    </xf>
    <xf numFmtId="1" fontId="0" fillId="17" borderId="26" xfId="0" applyNumberFormat="1" applyFill="1" applyBorder="1" applyAlignment="1" applyProtection="1">
      <alignment horizontal="center"/>
      <protection locked="0"/>
    </xf>
    <xf numFmtId="43" fontId="17" fillId="0" borderId="69" xfId="0" applyNumberFormat="1" applyFont="1" applyBorder="1" applyAlignment="1" applyProtection="1">
      <alignment horizontal="center"/>
      <protection locked="0"/>
    </xf>
    <xf numFmtId="4" fontId="0" fillId="0" borderId="35" xfId="0" applyNumberFormat="1" applyBorder="1" applyProtection="1">
      <protection hidden="1"/>
    </xf>
    <xf numFmtId="43" fontId="17" fillId="0" borderId="31" xfId="0" applyNumberFormat="1" applyFont="1" applyBorder="1" applyAlignment="1" applyProtection="1">
      <alignment horizontal="center"/>
      <protection locked="0"/>
    </xf>
    <xf numFmtId="165" fontId="9" fillId="4" borderId="24" xfId="10" applyNumberFormat="1" applyFont="1" applyFill="1" applyBorder="1" applyAlignment="1" applyProtection="1">
      <alignment horizontal="left" vertical="center"/>
      <protection locked="0"/>
    </xf>
    <xf numFmtId="165" fontId="1" fillId="0" borderId="32" xfId="10" applyNumberFormat="1" applyBorder="1" applyAlignment="1" applyProtection="1">
      <alignment vertical="center"/>
      <protection locked="0"/>
    </xf>
    <xf numFmtId="168" fontId="1" fillId="4" borderId="0" xfId="10" applyNumberFormat="1" applyFill="1" applyAlignment="1" applyProtection="1">
      <alignment horizontal="left" vertical="center"/>
      <protection locked="0"/>
    </xf>
    <xf numFmtId="165" fontId="7" fillId="0" borderId="32" xfId="10" applyNumberFormat="1" applyFont="1" applyBorder="1" applyAlignment="1" applyProtection="1">
      <alignment vertical="center"/>
      <protection locked="0"/>
    </xf>
    <xf numFmtId="165" fontId="7" fillId="0" borderId="46" xfId="10" applyNumberFormat="1" applyFont="1" applyBorder="1" applyAlignment="1" applyProtection="1">
      <alignment vertical="center"/>
      <protection locked="0"/>
    </xf>
    <xf numFmtId="165" fontId="1" fillId="0" borderId="57" xfId="10" applyNumberFormat="1" applyBorder="1" applyAlignment="1" applyProtection="1">
      <alignment horizontal="center" vertical="center"/>
      <protection locked="0"/>
    </xf>
    <xf numFmtId="165" fontId="6" fillId="6" borderId="31" xfId="10" applyNumberFormat="1" applyFont="1" applyFill="1" applyBorder="1" applyAlignment="1" applyProtection="1">
      <alignment horizontal="right" vertical="center"/>
      <protection locked="0"/>
    </xf>
    <xf numFmtId="165" fontId="6" fillId="6" borderId="21" xfId="10" applyNumberFormat="1" applyFont="1" applyFill="1" applyBorder="1" applyAlignment="1" applyProtection="1">
      <alignment vertical="center"/>
      <protection locked="0"/>
    </xf>
    <xf numFmtId="165" fontId="6" fillId="6" borderId="22" xfId="10" applyNumberFormat="1" applyFont="1" applyFill="1" applyBorder="1" applyAlignment="1" applyProtection="1">
      <alignment vertical="center"/>
      <protection locked="0"/>
    </xf>
    <xf numFmtId="166" fontId="6" fillId="6" borderId="18" xfId="10" applyNumberFormat="1" applyFont="1" applyFill="1" applyBorder="1" applyAlignment="1" applyProtection="1">
      <alignment horizontal="center" vertical="center"/>
      <protection locked="0"/>
    </xf>
    <xf numFmtId="165" fontId="6" fillId="6" borderId="19" xfId="10" applyNumberFormat="1" applyFont="1" applyFill="1" applyBorder="1" applyAlignment="1" applyProtection="1">
      <alignment horizontal="center" vertical="center"/>
      <protection locked="0"/>
    </xf>
    <xf numFmtId="1" fontId="6" fillId="6" borderId="19" xfId="10" applyNumberFormat="1" applyFont="1" applyFill="1" applyBorder="1" applyAlignment="1" applyProtection="1">
      <alignment vertical="center"/>
      <protection locked="0"/>
    </xf>
    <xf numFmtId="165" fontId="6" fillId="6" borderId="19" xfId="10" applyNumberFormat="1" applyFont="1" applyFill="1" applyBorder="1" applyAlignment="1" applyProtection="1">
      <alignment horizontal="right" vertical="center"/>
      <protection locked="0"/>
    </xf>
    <xf numFmtId="9" fontId="6" fillId="6" borderId="18" xfId="12" applyFont="1" applyFill="1" applyBorder="1" applyAlignment="1" applyProtection="1">
      <alignment vertical="center"/>
      <protection locked="0"/>
    </xf>
    <xf numFmtId="167" fontId="6" fillId="6" borderId="19" xfId="10" applyNumberFormat="1" applyFont="1" applyFill="1" applyBorder="1" applyAlignment="1" applyProtection="1">
      <alignment vertical="center"/>
      <protection locked="0"/>
    </xf>
    <xf numFmtId="165" fontId="6" fillId="6" borderId="22" xfId="10" applyNumberFormat="1" applyFont="1" applyFill="1" applyBorder="1" applyAlignment="1" applyProtection="1">
      <alignment horizontal="right" vertical="center"/>
      <protection locked="0"/>
    </xf>
    <xf numFmtId="165" fontId="6" fillId="6" borderId="18" xfId="10" applyNumberFormat="1" applyFont="1" applyFill="1" applyBorder="1" applyAlignment="1" applyProtection="1">
      <alignment horizontal="right" vertical="center"/>
      <protection locked="0"/>
    </xf>
    <xf numFmtId="165" fontId="6" fillId="6" borderId="20" xfId="10" applyNumberFormat="1" applyFont="1" applyFill="1" applyBorder="1" applyAlignment="1" applyProtection="1">
      <alignment vertical="center"/>
      <protection locked="0"/>
    </xf>
    <xf numFmtId="165" fontId="7" fillId="6" borderId="21" xfId="10" applyNumberFormat="1" applyFont="1" applyFill="1" applyBorder="1" applyAlignment="1" applyProtection="1">
      <alignment horizontal="center" vertical="center"/>
      <protection locked="0"/>
    </xf>
    <xf numFmtId="166" fontId="6" fillId="6" borderId="58" xfId="10" applyNumberFormat="1" applyFont="1" applyFill="1" applyBorder="1" applyAlignment="1" applyProtection="1">
      <alignment horizontal="center" vertical="center"/>
      <protection locked="0"/>
    </xf>
    <xf numFmtId="166" fontId="6" fillId="6" borderId="7" xfId="10" applyNumberFormat="1" applyFont="1" applyFill="1" applyBorder="1" applyAlignment="1" applyProtection="1">
      <alignment horizontal="center" vertical="center"/>
      <protection locked="0"/>
    </xf>
    <xf numFmtId="165" fontId="6" fillId="6" borderId="23" xfId="10" applyNumberFormat="1" applyFont="1" applyFill="1" applyBorder="1" applyAlignment="1" applyProtection="1">
      <alignment horizontal="center" vertical="center"/>
      <protection locked="0"/>
    </xf>
    <xf numFmtId="9" fontId="6" fillId="6" borderId="10" xfId="12" applyFont="1" applyFill="1" applyBorder="1" applyAlignment="1" applyProtection="1">
      <alignment horizontal="center" vertical="center"/>
      <protection locked="0"/>
    </xf>
    <xf numFmtId="9" fontId="6" fillId="6" borderId="16" xfId="12" applyFont="1" applyFill="1" applyBorder="1" applyAlignment="1" applyProtection="1">
      <alignment horizontal="center" vertical="center" wrapText="1"/>
      <protection locked="0"/>
    </xf>
    <xf numFmtId="9" fontId="1" fillId="4" borderId="13" xfId="12" applyFont="1" applyFill="1" applyBorder="1" applyAlignment="1" applyProtection="1">
      <alignment vertical="center"/>
      <protection locked="0"/>
    </xf>
    <xf numFmtId="165" fontId="1" fillId="0" borderId="13" xfId="10" applyNumberFormat="1" applyBorder="1" applyAlignment="1" applyProtection="1">
      <alignment vertical="center"/>
      <protection hidden="1"/>
    </xf>
    <xf numFmtId="165" fontId="9" fillId="4" borderId="0" xfId="10" applyNumberFormat="1" applyFont="1" applyFill="1" applyAlignment="1" applyProtection="1">
      <alignment horizontal="left" vertical="center"/>
      <protection locked="0"/>
    </xf>
    <xf numFmtId="165" fontId="1" fillId="4" borderId="12" xfId="10" applyNumberFormat="1" applyFill="1" applyBorder="1" applyAlignment="1" applyProtection="1">
      <alignment horizontal="right" vertical="center"/>
      <protection locked="0"/>
    </xf>
    <xf numFmtId="165" fontId="1" fillId="0" borderId="12" xfId="10" applyNumberFormat="1" applyBorder="1" applyAlignment="1" applyProtection="1">
      <alignment horizontal="right" vertical="center"/>
      <protection locked="0"/>
    </xf>
    <xf numFmtId="9" fontId="1" fillId="0" borderId="12" xfId="12" applyFont="1" applyFill="1" applyBorder="1" applyAlignment="1" applyProtection="1">
      <alignment horizontal="right" vertical="center"/>
      <protection locked="0"/>
    </xf>
    <xf numFmtId="165" fontId="7" fillId="2" borderId="22" xfId="10" applyNumberFormat="1" applyFont="1" applyFill="1" applyBorder="1" applyAlignment="1" applyProtection="1">
      <alignment horizontal="center" vertical="center"/>
      <protection locked="0"/>
    </xf>
    <xf numFmtId="165" fontId="1" fillId="0" borderId="0" xfId="10" applyNumberFormat="1" applyAlignment="1" applyProtection="1">
      <alignment horizontal="center" vertical="center"/>
      <protection locked="0"/>
    </xf>
    <xf numFmtId="165" fontId="7" fillId="6" borderId="22" xfId="10" applyNumberFormat="1" applyFont="1" applyFill="1" applyBorder="1" applyAlignment="1" applyProtection="1">
      <alignment horizontal="center" vertical="center"/>
      <protection locked="0"/>
    </xf>
    <xf numFmtId="9" fontId="1" fillId="4" borderId="12" xfId="12" applyFont="1" applyFill="1" applyBorder="1" applyAlignment="1" applyProtection="1">
      <alignment horizontal="right" vertical="center"/>
      <protection locked="0"/>
    </xf>
    <xf numFmtId="9" fontId="1" fillId="4" borderId="13" xfId="12" applyFont="1" applyFill="1" applyBorder="1" applyAlignment="1" applyProtection="1">
      <alignment horizontal="right" vertical="center"/>
      <protection locked="0"/>
    </xf>
    <xf numFmtId="165" fontId="1" fillId="0" borderId="16" xfId="10" applyNumberFormat="1" applyBorder="1" applyAlignment="1" applyProtection="1">
      <alignment horizontal="center" vertical="center"/>
      <protection locked="0"/>
    </xf>
    <xf numFmtId="166" fontId="1" fillId="4" borderId="9" xfId="10" applyNumberFormat="1" applyFill="1" applyBorder="1" applyAlignment="1" applyProtection="1">
      <alignment horizontal="center" vertical="center"/>
      <protection locked="0"/>
    </xf>
    <xf numFmtId="165" fontId="1" fillId="4" borderId="9" xfId="10" applyNumberFormat="1" applyFill="1" applyBorder="1" applyAlignment="1" applyProtection="1">
      <alignment vertical="center"/>
      <protection locked="0"/>
    </xf>
    <xf numFmtId="165" fontId="1" fillId="4" borderId="9" xfId="10" applyNumberFormat="1" applyFill="1" applyBorder="1" applyAlignment="1" applyProtection="1">
      <alignment horizontal="right" vertical="center"/>
      <protection locked="0"/>
    </xf>
    <xf numFmtId="0" fontId="29" fillId="7" borderId="0" xfId="0" applyFont="1" applyFill="1" applyProtection="1">
      <protection locked="0"/>
    </xf>
    <xf numFmtId="0" fontId="34" fillId="7" borderId="0" xfId="0" applyFont="1" applyFill="1" applyProtection="1">
      <protection locked="0"/>
    </xf>
    <xf numFmtId="0" fontId="29" fillId="7" borderId="0" xfId="0" applyFont="1" applyFill="1" applyAlignment="1" applyProtection="1">
      <alignment horizontal="center" vertical="center"/>
      <protection locked="0"/>
    </xf>
    <xf numFmtId="0" fontId="29" fillId="7" borderId="0" xfId="0" applyFont="1" applyFill="1" applyAlignment="1" applyProtection="1">
      <alignment horizontal="center" vertical="center" wrapText="1"/>
      <protection locked="0"/>
    </xf>
    <xf numFmtId="0" fontId="29" fillId="7" borderId="0" xfId="0" applyFont="1" applyFill="1" applyAlignment="1" applyProtection="1">
      <alignment horizontal="center"/>
      <protection locked="0"/>
    </xf>
    <xf numFmtId="0" fontId="34" fillId="7" borderId="0" xfId="0" applyFont="1" applyFill="1" applyAlignment="1" applyProtection="1">
      <alignment horizontal="right"/>
      <protection locked="0"/>
    </xf>
    <xf numFmtId="4" fontId="34" fillId="7" borderId="0" xfId="0" applyNumberFormat="1" applyFont="1" applyFill="1" applyAlignment="1" applyProtection="1">
      <alignment horizontal="right"/>
      <protection locked="0"/>
    </xf>
    <xf numFmtId="10" fontId="34" fillId="7" borderId="0" xfId="0" applyNumberFormat="1" applyFont="1" applyFill="1" applyAlignment="1" applyProtection="1">
      <alignment horizontal="right"/>
      <protection locked="0"/>
    </xf>
    <xf numFmtId="0" fontId="59" fillId="7" borderId="0" xfId="0" applyFont="1" applyFill="1" applyProtection="1">
      <protection locked="0"/>
    </xf>
    <xf numFmtId="43" fontId="34" fillId="7" borderId="0" xfId="0" applyNumberFormat="1" applyFont="1" applyFill="1" applyProtection="1">
      <protection locked="0"/>
    </xf>
    <xf numFmtId="43" fontId="34" fillId="7" borderId="0" xfId="0" applyNumberFormat="1" applyFont="1" applyFill="1" applyProtection="1">
      <protection hidden="1"/>
    </xf>
    <xf numFmtId="0" fontId="60" fillId="7" borderId="0" xfId="7" applyFont="1" applyFill="1" applyAlignment="1" applyProtection="1">
      <alignment horizontal="center" vertical="center" wrapText="1"/>
      <protection locked="0"/>
    </xf>
    <xf numFmtId="3" fontId="34" fillId="7" borderId="0" xfId="0" applyNumberFormat="1" applyFont="1" applyFill="1" applyAlignment="1" applyProtection="1">
      <alignment horizontal="center"/>
      <protection locked="0"/>
    </xf>
    <xf numFmtId="43" fontId="34" fillId="7" borderId="0" xfId="3" applyFont="1" applyFill="1" applyBorder="1" applyProtection="1">
      <protection hidden="1"/>
    </xf>
    <xf numFmtId="4" fontId="29" fillId="7" borderId="0" xfId="0" applyNumberFormat="1" applyFont="1" applyFill="1" applyProtection="1">
      <protection locked="0"/>
    </xf>
    <xf numFmtId="43" fontId="29" fillId="7" borderId="0" xfId="0" applyNumberFormat="1" applyFont="1" applyFill="1" applyProtection="1">
      <protection locked="0"/>
    </xf>
    <xf numFmtId="0" fontId="29" fillId="7" borderId="0" xfId="0" applyFont="1" applyFill="1" applyAlignment="1" applyProtection="1">
      <alignment horizontal="center" wrapText="1"/>
      <protection locked="0"/>
    </xf>
    <xf numFmtId="0" fontId="34" fillId="7" borderId="0" xfId="0" applyFont="1" applyFill="1" applyAlignment="1" applyProtection="1">
      <alignment horizontal="right"/>
      <protection hidden="1"/>
    </xf>
    <xf numFmtId="4" fontId="34" fillId="7" borderId="0" xfId="0" applyNumberFormat="1" applyFont="1" applyFill="1" applyAlignment="1" applyProtection="1">
      <alignment horizontal="right"/>
      <protection hidden="1"/>
    </xf>
    <xf numFmtId="10" fontId="34" fillId="7" borderId="0" xfId="0" applyNumberFormat="1" applyFont="1" applyFill="1" applyAlignment="1" applyProtection="1">
      <alignment horizontal="right"/>
      <protection hidden="1"/>
    </xf>
    <xf numFmtId="0" fontId="34" fillId="7" borderId="0" xfId="0" applyFont="1" applyFill="1" applyProtection="1">
      <protection hidden="1"/>
    </xf>
    <xf numFmtId="4" fontId="34" fillId="7" borderId="0" xfId="0" applyNumberFormat="1" applyFont="1" applyFill="1" applyProtection="1">
      <protection hidden="1"/>
    </xf>
    <xf numFmtId="10" fontId="34" fillId="7" borderId="0" xfId="0" applyNumberFormat="1" applyFont="1" applyFill="1" applyProtection="1">
      <protection hidden="1"/>
    </xf>
    <xf numFmtId="0" fontId="17" fillId="0" borderId="40" xfId="0" applyFont="1" applyBorder="1" applyProtection="1">
      <protection locked="0"/>
    </xf>
    <xf numFmtId="0" fontId="17" fillId="0" borderId="40" xfId="0" applyFont="1" applyBorder="1" applyAlignment="1" applyProtection="1">
      <alignment wrapText="1"/>
      <protection locked="0"/>
    </xf>
    <xf numFmtId="0" fontId="0" fillId="4" borderId="35" xfId="0" applyFill="1" applyBorder="1" applyProtection="1">
      <protection locked="0"/>
    </xf>
    <xf numFmtId="0" fontId="17" fillId="0" borderId="1" xfId="0" applyFont="1" applyBorder="1" applyAlignment="1" applyProtection="1">
      <alignment horizontal="left" wrapText="1"/>
      <protection locked="0"/>
    </xf>
    <xf numFmtId="0" fontId="17" fillId="0" borderId="35" xfId="0" applyFont="1" applyBorder="1" applyAlignment="1" applyProtection="1">
      <alignment horizontal="left" wrapText="1"/>
      <protection locked="0"/>
    </xf>
    <xf numFmtId="43" fontId="0" fillId="4" borderId="35" xfId="3" applyFont="1" applyFill="1" applyBorder="1" applyProtection="1">
      <protection locked="0"/>
    </xf>
    <xf numFmtId="0" fontId="17" fillId="0" borderId="5" xfId="0" applyFont="1" applyBorder="1" applyProtection="1">
      <protection locked="0"/>
    </xf>
    <xf numFmtId="0" fontId="0" fillId="0" borderId="22" xfId="0" applyBorder="1" applyProtection="1">
      <protection locked="0"/>
    </xf>
    <xf numFmtId="43" fontId="0" fillId="0" borderId="22" xfId="3" applyFont="1" applyFill="1" applyBorder="1" applyProtection="1">
      <protection locked="0"/>
    </xf>
    <xf numFmtId="43" fontId="0" fillId="0" borderId="1" xfId="3" applyFont="1" applyBorder="1" applyProtection="1">
      <protection hidden="1"/>
    </xf>
    <xf numFmtId="43" fontId="0" fillId="0" borderId="31" xfId="0" applyNumberFormat="1" applyBorder="1" applyProtection="1">
      <protection hidden="1"/>
    </xf>
    <xf numFmtId="0" fontId="0" fillId="0" borderId="47" xfId="0" applyBorder="1" applyAlignment="1" applyProtection="1">
      <alignment vertical="center" wrapText="1"/>
      <protection locked="0"/>
    </xf>
    <xf numFmtId="0" fontId="0" fillId="0" borderId="48" xfId="0" applyBorder="1" applyAlignment="1" applyProtection="1">
      <alignment vertical="center" wrapText="1"/>
      <protection locked="0"/>
    </xf>
    <xf numFmtId="4" fontId="0" fillId="0" borderId="0" xfId="0" applyNumberFormat="1"/>
    <xf numFmtId="0" fontId="23" fillId="0" borderId="0" xfId="0" applyFont="1" applyProtection="1">
      <protection locked="0"/>
    </xf>
    <xf numFmtId="169" fontId="15" fillId="0" borderId="0" xfId="6" applyFont="1" applyProtection="1">
      <protection locked="0"/>
    </xf>
    <xf numFmtId="169" fontId="16" fillId="0" borderId="0" xfId="6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right"/>
      <protection locked="0"/>
    </xf>
    <xf numFmtId="0" fontId="16" fillId="0" borderId="0" xfId="0" applyFont="1" applyAlignment="1" applyProtection="1">
      <alignment horizontal="left"/>
      <protection locked="0"/>
    </xf>
    <xf numFmtId="171" fontId="15" fillId="0" borderId="0" xfId="6" applyNumberFormat="1" applyFont="1" applyProtection="1">
      <protection locked="0"/>
    </xf>
    <xf numFmtId="171" fontId="17" fillId="0" borderId="3" xfId="6" applyNumberFormat="1" applyFont="1" applyBorder="1" applyProtection="1">
      <protection locked="0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169" fontId="16" fillId="0" borderId="0" xfId="6" applyFont="1" applyAlignment="1" applyProtection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9" borderId="5" xfId="0" applyFont="1" applyFill="1" applyBorder="1" applyAlignment="1">
      <alignment horizontal="center" vertical="center"/>
    </xf>
    <xf numFmtId="0" fontId="17" fillId="9" borderId="6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" fontId="21" fillId="0" borderId="6" xfId="0" applyNumberFormat="1" applyFont="1" applyBorder="1" applyAlignment="1">
      <alignment horizontal="center"/>
    </xf>
    <xf numFmtId="170" fontId="11" fillId="0" borderId="5" xfId="9" applyNumberFormat="1" applyFont="1" applyBorder="1" applyAlignment="1">
      <alignment horizontal="right"/>
    </xf>
    <xf numFmtId="17" fontId="21" fillId="0" borderId="53" xfId="0" applyNumberFormat="1" applyFont="1" applyBorder="1" applyAlignment="1">
      <alignment horizontal="center"/>
    </xf>
    <xf numFmtId="170" fontId="11" fillId="0" borderId="58" xfId="9" applyNumberFormat="1" applyFont="1" applyBorder="1" applyAlignment="1">
      <alignment horizontal="right"/>
    </xf>
    <xf numFmtId="4" fontId="18" fillId="0" borderId="1" xfId="0" applyNumberFormat="1" applyFont="1" applyBorder="1" applyAlignment="1" applyProtection="1">
      <alignment horizontal="right"/>
      <protection hidden="1"/>
    </xf>
    <xf numFmtId="0" fontId="18" fillId="0" borderId="1" xfId="0" applyFont="1" applyBorder="1" applyAlignment="1" applyProtection="1">
      <alignment horizontal="right"/>
      <protection hidden="1"/>
    </xf>
    <xf numFmtId="10" fontId="18" fillId="0" borderId="1" xfId="0" applyNumberFormat="1" applyFont="1" applyBorder="1" applyAlignment="1" applyProtection="1">
      <alignment horizontal="right"/>
      <protection hidden="1"/>
    </xf>
    <xf numFmtId="43" fontId="0" fillId="0" borderId="1" xfId="3" applyFont="1" applyFill="1" applyBorder="1" applyProtection="1">
      <protection hidden="1"/>
    </xf>
    <xf numFmtId="43" fontId="0" fillId="0" borderId="1" xfId="3" applyFont="1" applyFill="1" applyBorder="1" applyAlignment="1" applyProtection="1">
      <alignment horizontal="right"/>
      <protection hidden="1"/>
    </xf>
    <xf numFmtId="0" fontId="54" fillId="0" borderId="0" xfId="13" applyFont="1" applyAlignment="1" applyProtection="1">
      <alignment horizontal="left" vertical="center"/>
      <protection locked="0"/>
    </xf>
    <xf numFmtId="0" fontId="18" fillId="0" borderId="0" xfId="13" applyFont="1" applyAlignment="1" applyProtection="1">
      <alignment horizontal="left" vertical="top"/>
      <protection locked="0"/>
    </xf>
    <xf numFmtId="0" fontId="18" fillId="0" borderId="0" xfId="13" applyFont="1" applyAlignment="1" applyProtection="1">
      <alignment horizontal="left" vertical="center"/>
      <protection locked="0"/>
    </xf>
    <xf numFmtId="0" fontId="18" fillId="0" borderId="0" xfId="13" applyFont="1" applyProtection="1">
      <protection locked="0"/>
    </xf>
    <xf numFmtId="4" fontId="18" fillId="0" borderId="1" xfId="13" applyNumberFormat="1" applyFont="1" applyBorder="1" applyAlignment="1" applyProtection="1">
      <alignment horizontal="right"/>
      <protection locked="0"/>
    </xf>
    <xf numFmtId="4" fontId="18" fillId="14" borderId="1" xfId="13" applyNumberFormat="1" applyFont="1" applyFill="1" applyBorder="1" applyAlignment="1" applyProtection="1">
      <alignment horizontal="right"/>
      <protection locked="0"/>
    </xf>
    <xf numFmtId="4" fontId="19" fillId="14" borderId="1" xfId="13" applyNumberFormat="1" applyFont="1" applyFill="1" applyBorder="1" applyAlignment="1" applyProtection="1">
      <alignment horizontal="right"/>
      <protection locked="0"/>
    </xf>
    <xf numFmtId="43" fontId="18" fillId="0" borderId="0" xfId="3" applyFont="1" applyAlignment="1" applyProtection="1">
      <alignment horizontal="left"/>
      <protection locked="0"/>
    </xf>
    <xf numFmtId="43" fontId="18" fillId="0" borderId="0" xfId="13" applyNumberFormat="1" applyFont="1" applyAlignment="1" applyProtection="1">
      <alignment horizontal="left"/>
      <protection locked="0"/>
    </xf>
    <xf numFmtId="9" fontId="18" fillId="0" borderId="1" xfId="11" applyFont="1" applyBorder="1" applyAlignment="1" applyProtection="1">
      <alignment horizontal="right"/>
      <protection locked="0"/>
    </xf>
    <xf numFmtId="4" fontId="19" fillId="15" borderId="1" xfId="13" applyNumberFormat="1" applyFont="1" applyFill="1" applyBorder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43" fontId="0" fillId="0" borderId="0" xfId="3" applyFont="1" applyProtection="1">
      <protection locked="0"/>
    </xf>
    <xf numFmtId="0" fontId="0" fillId="11" borderId="0" xfId="0" applyFill="1" applyAlignment="1" applyProtection="1">
      <alignment wrapText="1"/>
      <protection locked="0"/>
    </xf>
    <xf numFmtId="0" fontId="0" fillId="10" borderId="0" xfId="0" applyFill="1" applyAlignment="1" applyProtection="1">
      <alignment wrapText="1"/>
      <protection locked="0"/>
    </xf>
    <xf numFmtId="0" fontId="20" fillId="10" borderId="0" xfId="0" applyFont="1" applyFill="1" applyAlignment="1" applyProtection="1">
      <alignment wrapText="1"/>
      <protection locked="0"/>
    </xf>
    <xf numFmtId="0" fontId="35" fillId="10" borderId="0" xfId="0" applyFont="1" applyFill="1" applyAlignment="1" applyProtection="1">
      <alignment wrapText="1"/>
      <protection locked="0"/>
    </xf>
    <xf numFmtId="0" fontId="0" fillId="4" borderId="0" xfId="0" applyFill="1" applyAlignment="1" applyProtection="1">
      <alignment wrapText="1"/>
      <protection locked="0"/>
    </xf>
    <xf numFmtId="0" fontId="20" fillId="11" borderId="0" xfId="0" applyFont="1" applyFill="1" applyAlignment="1" applyProtection="1">
      <alignment wrapText="1"/>
      <protection locked="0"/>
    </xf>
    <xf numFmtId="0" fontId="0" fillId="19" borderId="0" xfId="0" applyFill="1" applyAlignment="1" applyProtection="1">
      <alignment wrapText="1"/>
      <protection locked="0"/>
    </xf>
    <xf numFmtId="0" fontId="20" fillId="19" borderId="0" xfId="0" applyFont="1" applyFill="1" applyAlignment="1" applyProtection="1">
      <alignment wrapText="1"/>
      <protection locked="0"/>
    </xf>
    <xf numFmtId="4" fontId="0" fillId="19" borderId="0" xfId="0" applyNumberFormat="1" applyFill="1" applyProtection="1">
      <protection locked="0"/>
    </xf>
    <xf numFmtId="4" fontId="0" fillId="10" borderId="0" xfId="0" applyNumberFormat="1" applyFill="1" applyProtection="1">
      <protection locked="0"/>
    </xf>
    <xf numFmtId="4" fontId="0" fillId="10" borderId="13" xfId="0" applyNumberFormat="1" applyFill="1" applyBorder="1" applyProtection="1">
      <protection locked="0"/>
    </xf>
    <xf numFmtId="0" fontId="20" fillId="4" borderId="0" xfId="0" applyFont="1" applyFill="1" applyAlignment="1" applyProtection="1">
      <alignment wrapText="1"/>
      <protection locked="0"/>
    </xf>
    <xf numFmtId="4" fontId="0" fillId="19" borderId="13" xfId="0" applyNumberFormat="1" applyFill="1" applyBorder="1" applyProtection="1">
      <protection locked="0"/>
    </xf>
    <xf numFmtId="4" fontId="17" fillId="0" borderId="13" xfId="0" applyNumberFormat="1" applyFont="1" applyBorder="1" applyProtection="1">
      <protection locked="0"/>
    </xf>
    <xf numFmtId="0" fontId="17" fillId="0" borderId="0" xfId="0" applyFont="1" applyAlignment="1" applyProtection="1">
      <alignment wrapText="1"/>
      <protection locked="0"/>
    </xf>
    <xf numFmtId="4" fontId="17" fillId="0" borderId="43" xfId="0" applyNumberFormat="1" applyFont="1" applyBorder="1" applyProtection="1">
      <protection locked="0"/>
    </xf>
    <xf numFmtId="0" fontId="17" fillId="0" borderId="3" xfId="0" applyFont="1" applyBorder="1" applyAlignment="1" applyProtection="1">
      <alignment wrapText="1"/>
      <protection locked="0"/>
    </xf>
    <xf numFmtId="43" fontId="0" fillId="4" borderId="0" xfId="3" applyFont="1" applyFill="1" applyBorder="1" applyProtection="1">
      <protection locked="0"/>
    </xf>
    <xf numFmtId="43" fontId="0" fillId="9" borderId="0" xfId="3" applyFont="1" applyFill="1" applyBorder="1" applyProtection="1">
      <protection locked="0"/>
    </xf>
    <xf numFmtId="43" fontId="11" fillId="4" borderId="0" xfId="3" applyFont="1" applyFill="1" applyProtection="1">
      <protection locked="0"/>
    </xf>
    <xf numFmtId="43" fontId="11" fillId="9" borderId="0" xfId="3" applyFont="1" applyFill="1" applyProtection="1">
      <protection locked="0"/>
    </xf>
    <xf numFmtId="43" fontId="8" fillId="9" borderId="0" xfId="3" applyFont="1" applyFill="1" applyProtection="1">
      <protection locked="0"/>
    </xf>
    <xf numFmtId="43" fontId="14" fillId="4" borderId="0" xfId="3" applyFont="1" applyFill="1" applyProtection="1">
      <protection locked="0"/>
    </xf>
    <xf numFmtId="43" fontId="8" fillId="4" borderId="0" xfId="3" applyFont="1" applyFill="1" applyProtection="1">
      <protection locked="0"/>
    </xf>
    <xf numFmtId="43" fontId="19" fillId="4" borderId="0" xfId="3" applyFont="1" applyFill="1" applyProtection="1">
      <protection locked="0"/>
    </xf>
    <xf numFmtId="43" fontId="0" fillId="4" borderId="0" xfId="3" applyFont="1" applyFill="1" applyProtection="1">
      <protection locked="0"/>
    </xf>
    <xf numFmtId="43" fontId="0" fillId="0" borderId="0" xfId="3" applyFont="1" applyFill="1" applyProtection="1">
      <protection locked="0"/>
    </xf>
    <xf numFmtId="43" fontId="11" fillId="0" borderId="0" xfId="3" applyFont="1" applyProtection="1">
      <protection locked="0"/>
    </xf>
    <xf numFmtId="43" fontId="17" fillId="6" borderId="0" xfId="3" applyFont="1" applyFill="1" applyProtection="1">
      <protection locked="0"/>
    </xf>
    <xf numFmtId="43" fontId="0" fillId="9" borderId="0" xfId="3" applyFont="1" applyFill="1" applyProtection="1">
      <protection locked="0"/>
    </xf>
    <xf numFmtId="43" fontId="17" fillId="6" borderId="0" xfId="3" applyFont="1" applyFill="1" applyBorder="1" applyProtection="1">
      <protection locked="0"/>
    </xf>
    <xf numFmtId="43" fontId="22" fillId="0" borderId="0" xfId="3" applyFont="1" applyFill="1" applyBorder="1" applyProtection="1">
      <protection locked="0"/>
    </xf>
    <xf numFmtId="43" fontId="17" fillId="0" borderId="0" xfId="3" applyFont="1" applyFill="1" applyBorder="1" applyProtection="1">
      <protection locked="0"/>
    </xf>
    <xf numFmtId="43" fontId="17" fillId="11" borderId="0" xfId="3" applyFont="1" applyFill="1" applyBorder="1" applyProtection="1">
      <protection locked="0"/>
    </xf>
    <xf numFmtId="43" fontId="17" fillId="0" borderId="0" xfId="3" applyFont="1" applyFill="1" applyBorder="1" applyAlignment="1" applyProtection="1">
      <alignment vertical="center"/>
      <protection locked="0"/>
    </xf>
    <xf numFmtId="43" fontId="0" fillId="14" borderId="13" xfId="3" applyFont="1" applyFill="1" applyBorder="1" applyProtection="1">
      <protection locked="0"/>
    </xf>
    <xf numFmtId="43" fontId="0" fillId="4" borderId="13" xfId="3" applyFont="1" applyFill="1" applyBorder="1" applyProtection="1">
      <protection locked="0"/>
    </xf>
    <xf numFmtId="43" fontId="0" fillId="0" borderId="13" xfId="3" applyFont="1" applyBorder="1" applyProtection="1">
      <protection hidden="1"/>
    </xf>
    <xf numFmtId="43" fontId="0" fillId="0" borderId="14" xfId="3" applyFont="1" applyBorder="1" applyProtection="1">
      <protection hidden="1"/>
    </xf>
    <xf numFmtId="43" fontId="0" fillId="0" borderId="13" xfId="3" applyFont="1" applyFill="1" applyBorder="1" applyProtection="1">
      <protection locked="0"/>
    </xf>
    <xf numFmtId="43" fontId="0" fillId="0" borderId="48" xfId="3" applyFont="1" applyBorder="1" applyProtection="1">
      <protection locked="0"/>
    </xf>
    <xf numFmtId="43" fontId="0" fillId="4" borderId="14" xfId="3" applyFont="1" applyFill="1" applyBorder="1" applyProtection="1">
      <protection locked="0"/>
    </xf>
    <xf numFmtId="43" fontId="0" fillId="0" borderId="0" xfId="3" applyFont="1" applyBorder="1" applyProtection="1">
      <protection locked="0"/>
    </xf>
    <xf numFmtId="43" fontId="0" fillId="0" borderId="14" xfId="3" applyFont="1" applyBorder="1" applyProtection="1">
      <protection locked="0"/>
    </xf>
    <xf numFmtId="43" fontId="0" fillId="14" borderId="13" xfId="3" applyFont="1" applyFill="1" applyBorder="1" applyAlignment="1" applyProtection="1">
      <alignment horizontal="right"/>
      <protection locked="0"/>
    </xf>
    <xf numFmtId="43" fontId="0" fillId="14" borderId="0" xfId="3" applyFont="1" applyFill="1" applyBorder="1" applyProtection="1">
      <protection locked="0"/>
    </xf>
    <xf numFmtId="43" fontId="0" fillId="14" borderId="14" xfId="3" applyFont="1" applyFill="1" applyBorder="1" applyProtection="1">
      <protection locked="0"/>
    </xf>
    <xf numFmtId="43" fontId="0" fillId="0" borderId="13" xfId="3" applyFont="1" applyBorder="1" applyProtection="1">
      <protection locked="0"/>
    </xf>
    <xf numFmtId="43" fontId="0" fillId="9" borderId="14" xfId="3" applyFont="1" applyFill="1" applyBorder="1" applyProtection="1">
      <protection locked="0"/>
    </xf>
    <xf numFmtId="43" fontId="0" fillId="0" borderId="14" xfId="3" applyFont="1" applyFill="1" applyBorder="1" applyProtection="1">
      <protection locked="0"/>
    </xf>
    <xf numFmtId="43" fontId="17" fillId="15" borderId="13" xfId="3" applyFont="1" applyFill="1" applyBorder="1" applyProtection="1">
      <protection locked="0"/>
    </xf>
    <xf numFmtId="43" fontId="17" fillId="15" borderId="14" xfId="3" applyFont="1" applyFill="1" applyBorder="1" applyProtection="1">
      <protection locked="0"/>
    </xf>
    <xf numFmtId="43" fontId="0" fillId="15" borderId="13" xfId="3" applyFont="1" applyFill="1" applyBorder="1" applyProtection="1">
      <protection locked="0"/>
    </xf>
    <xf numFmtId="43" fontId="0" fillId="15" borderId="0" xfId="3" applyFont="1" applyFill="1" applyBorder="1" applyProtection="1">
      <protection locked="0"/>
    </xf>
    <xf numFmtId="43" fontId="0" fillId="15" borderId="14" xfId="3" applyFont="1" applyFill="1" applyBorder="1" applyProtection="1">
      <protection locked="0"/>
    </xf>
    <xf numFmtId="43" fontId="1" fillId="14" borderId="13" xfId="3" applyFont="1" applyFill="1" applyBorder="1" applyProtection="1">
      <protection locked="0"/>
    </xf>
    <xf numFmtId="43" fontId="12" fillId="0" borderId="13" xfId="3" applyFont="1" applyFill="1" applyBorder="1" applyProtection="1">
      <protection locked="0"/>
    </xf>
    <xf numFmtId="43" fontId="12" fillId="0" borderId="0" xfId="3" applyFont="1" applyFill="1" applyBorder="1" applyProtection="1">
      <protection locked="0"/>
    </xf>
    <xf numFmtId="43" fontId="12" fillId="0" borderId="14" xfId="3" applyFont="1" applyFill="1" applyBorder="1" applyProtection="1">
      <protection locked="0"/>
    </xf>
    <xf numFmtId="43" fontId="1" fillId="0" borderId="13" xfId="3" applyFont="1" applyFill="1" applyBorder="1" applyProtection="1">
      <protection locked="0"/>
    </xf>
    <xf numFmtId="43" fontId="1" fillId="0" borderId="14" xfId="3" applyFont="1" applyFill="1" applyBorder="1" applyProtection="1">
      <protection locked="0"/>
    </xf>
    <xf numFmtId="43" fontId="12" fillId="14" borderId="13" xfId="3" applyFont="1" applyFill="1" applyBorder="1" applyProtection="1">
      <protection locked="0"/>
    </xf>
    <xf numFmtId="43" fontId="12" fillId="14" borderId="0" xfId="3" applyFont="1" applyFill="1" applyBorder="1" applyProtection="1">
      <protection locked="0"/>
    </xf>
    <xf numFmtId="43" fontId="12" fillId="14" borderId="14" xfId="3" applyFont="1" applyFill="1" applyBorder="1" applyProtection="1">
      <protection locked="0"/>
    </xf>
    <xf numFmtId="43" fontId="1" fillId="14" borderId="0" xfId="3" applyFont="1" applyFill="1" applyBorder="1" applyProtection="1">
      <protection locked="0"/>
    </xf>
    <xf numFmtId="43" fontId="1" fillId="14" borderId="14" xfId="3" applyFont="1" applyFill="1" applyBorder="1" applyProtection="1">
      <protection locked="0"/>
    </xf>
    <xf numFmtId="43" fontId="0" fillId="15" borderId="12" xfId="3" applyFont="1" applyFill="1" applyBorder="1" applyProtection="1">
      <protection locked="0"/>
    </xf>
    <xf numFmtId="43" fontId="0" fillId="9" borderId="13" xfId="3" applyFont="1" applyFill="1" applyBorder="1" applyProtection="1">
      <protection locked="0"/>
    </xf>
    <xf numFmtId="43" fontId="0" fillId="9" borderId="48" xfId="3" applyFont="1" applyFill="1" applyBorder="1" applyProtection="1">
      <protection locked="0"/>
    </xf>
    <xf numFmtId="43" fontId="0" fillId="0" borderId="12" xfId="3" applyFont="1" applyFill="1" applyBorder="1" applyProtection="1">
      <protection locked="0"/>
    </xf>
    <xf numFmtId="43" fontId="0" fillId="14" borderId="12" xfId="3" applyFont="1" applyFill="1" applyBorder="1" applyProtection="1">
      <protection locked="0"/>
    </xf>
    <xf numFmtId="43" fontId="0" fillId="0" borderId="12" xfId="3" applyFont="1" applyBorder="1" applyProtection="1">
      <protection locked="0"/>
    </xf>
    <xf numFmtId="43" fontId="17" fillId="15" borderId="18" xfId="3" applyFont="1" applyFill="1" applyBorder="1" applyProtection="1">
      <protection locked="0"/>
    </xf>
    <xf numFmtId="43" fontId="17" fillId="15" borderId="19" xfId="3" applyFont="1" applyFill="1" applyBorder="1" applyProtection="1">
      <protection locked="0"/>
    </xf>
    <xf numFmtId="43" fontId="17" fillId="15" borderId="20" xfId="3" applyFont="1" applyFill="1" applyBorder="1" applyProtection="1">
      <protection locked="0"/>
    </xf>
    <xf numFmtId="0" fontId="19" fillId="6" borderId="35" xfId="8" applyFont="1" applyFill="1" applyBorder="1" applyAlignment="1" applyProtection="1">
      <alignment horizontal="center" vertical="center"/>
      <protection locked="0"/>
    </xf>
    <xf numFmtId="0" fontId="19" fillId="6" borderId="55" xfId="8" applyFont="1" applyFill="1" applyBorder="1" applyAlignment="1" applyProtection="1">
      <alignment horizontal="center" vertical="center"/>
      <protection locked="0"/>
    </xf>
    <xf numFmtId="4" fontId="0" fillId="0" borderId="57" xfId="0" applyNumberFormat="1" applyBorder="1" applyProtection="1">
      <protection locked="0"/>
    </xf>
    <xf numFmtId="0" fontId="0" fillId="0" borderId="57" xfId="0" applyBorder="1" applyAlignment="1" applyProtection="1">
      <alignment wrapText="1"/>
      <protection locked="0"/>
    </xf>
    <xf numFmtId="4" fontId="0" fillId="14" borderId="13" xfId="0" applyNumberFormat="1" applyFill="1" applyBorder="1" applyProtection="1">
      <protection locked="0"/>
    </xf>
    <xf numFmtId="43" fontId="1" fillId="11" borderId="0" xfId="3" applyFont="1" applyFill="1" applyProtection="1">
      <protection locked="0"/>
    </xf>
    <xf numFmtId="43" fontId="19" fillId="11" borderId="0" xfId="3" applyFont="1" applyFill="1" applyProtection="1">
      <protection locked="0"/>
    </xf>
    <xf numFmtId="43" fontId="1" fillId="10" borderId="0" xfId="3" applyFont="1" applyFill="1" applyProtection="1">
      <protection locked="0"/>
    </xf>
    <xf numFmtId="43" fontId="29" fillId="12" borderId="0" xfId="3" applyFont="1" applyFill="1" applyProtection="1">
      <protection locked="0"/>
    </xf>
    <xf numFmtId="43" fontId="29" fillId="10" borderId="0" xfId="3" applyFont="1" applyFill="1" applyAlignment="1" applyProtection="1">
      <alignment horizontal="left"/>
      <protection locked="0"/>
    </xf>
    <xf numFmtId="43" fontId="30" fillId="0" borderId="0" xfId="3" applyFont="1" applyProtection="1">
      <protection locked="0"/>
    </xf>
    <xf numFmtId="4" fontId="0" fillId="9" borderId="13" xfId="0" applyNumberFormat="1" applyFill="1" applyBorder="1" applyProtection="1">
      <protection locked="0"/>
    </xf>
    <xf numFmtId="4" fontId="0" fillId="9" borderId="57" xfId="0" applyNumberFormat="1" applyFill="1" applyBorder="1" applyProtection="1">
      <protection locked="0"/>
    </xf>
    <xf numFmtId="43" fontId="17" fillId="4" borderId="1" xfId="3" applyFont="1" applyFill="1" applyBorder="1" applyAlignment="1" applyProtection="1">
      <alignment horizontal="center" vertical="center" wrapText="1"/>
      <protection locked="0"/>
    </xf>
    <xf numFmtId="43" fontId="45" fillId="4" borderId="1" xfId="3" applyFont="1" applyFill="1" applyBorder="1" applyAlignment="1" applyProtection="1">
      <alignment horizontal="center" vertical="center" wrapText="1"/>
      <protection locked="0"/>
    </xf>
    <xf numFmtId="43" fontId="45" fillId="4" borderId="35" xfId="3" applyFont="1" applyFill="1" applyBorder="1" applyAlignment="1" applyProtection="1">
      <alignment horizontal="center" vertical="center" wrapText="1"/>
      <protection locked="0"/>
    </xf>
    <xf numFmtId="43" fontId="0" fillId="0" borderId="6" xfId="3" applyFont="1" applyBorder="1" applyProtection="1">
      <protection locked="0"/>
    </xf>
    <xf numFmtId="43" fontId="0" fillId="0" borderId="31" xfId="3" applyFont="1" applyBorder="1" applyProtection="1">
      <protection locked="0"/>
    </xf>
    <xf numFmtId="43" fontId="19" fillId="0" borderId="0" xfId="3" applyFont="1" applyAlignment="1" applyProtection="1">
      <alignment vertical="center"/>
      <protection locked="0"/>
    </xf>
    <xf numFmtId="43" fontId="8" fillId="0" borderId="0" xfId="3" applyFont="1" applyProtection="1">
      <protection locked="0"/>
    </xf>
    <xf numFmtId="43" fontId="18" fillId="0" borderId="49" xfId="3" applyFont="1" applyBorder="1" applyProtection="1">
      <protection locked="0"/>
    </xf>
    <xf numFmtId="43" fontId="29" fillId="10" borderId="0" xfId="3" applyFont="1" applyFill="1" applyProtection="1">
      <protection locked="0"/>
    </xf>
    <xf numFmtId="43" fontId="18" fillId="0" borderId="0" xfId="3" applyFont="1" applyProtection="1">
      <protection locked="0"/>
    </xf>
    <xf numFmtId="43" fontId="0" fillId="0" borderId="49" xfId="3" applyFont="1" applyBorder="1" applyProtection="1">
      <protection locked="0"/>
    </xf>
    <xf numFmtId="43" fontId="18" fillId="9" borderId="13" xfId="3" applyFont="1" applyFill="1" applyBorder="1" applyProtection="1">
      <protection locked="0"/>
    </xf>
    <xf numFmtId="43" fontId="18" fillId="9" borderId="70" xfId="3" applyFont="1" applyFill="1" applyBorder="1" applyProtection="1">
      <protection locked="0"/>
    </xf>
    <xf numFmtId="43" fontId="8" fillId="9" borderId="13" xfId="3" applyFont="1" applyFill="1" applyBorder="1" applyProtection="1">
      <protection locked="0"/>
    </xf>
    <xf numFmtId="43" fontId="18" fillId="4" borderId="13" xfId="3" applyFont="1" applyFill="1" applyBorder="1" applyProtection="1">
      <protection locked="0"/>
    </xf>
    <xf numFmtId="43" fontId="18" fillId="0" borderId="13" xfId="3" applyFont="1" applyBorder="1" applyProtection="1">
      <protection locked="0"/>
    </xf>
    <xf numFmtId="43" fontId="8" fillId="4" borderId="13" xfId="3" applyFont="1" applyFill="1" applyBorder="1" applyProtection="1">
      <protection locked="0"/>
    </xf>
    <xf numFmtId="43" fontId="18" fillId="4" borderId="1" xfId="3" applyFont="1" applyFill="1" applyBorder="1" applyProtection="1">
      <protection locked="0"/>
    </xf>
    <xf numFmtId="43" fontId="18" fillId="0" borderId="1" xfId="3" applyFont="1" applyBorder="1" applyProtection="1">
      <protection locked="0"/>
    </xf>
    <xf numFmtId="43" fontId="8" fillId="4" borderId="1" xfId="3" applyFont="1" applyFill="1" applyBorder="1" applyProtection="1">
      <protection locked="0"/>
    </xf>
    <xf numFmtId="14" fontId="0" fillId="4" borderId="1" xfId="0" applyNumberFormat="1" applyFill="1" applyBorder="1" applyAlignment="1" applyProtection="1">
      <alignment horizontal="center"/>
      <protection locked="0"/>
    </xf>
    <xf numFmtId="14" fontId="18" fillId="4" borderId="4" xfId="8" applyNumberFormat="1" applyFont="1" applyFill="1" applyBorder="1" applyProtection="1">
      <protection locked="0"/>
    </xf>
    <xf numFmtId="0" fontId="18" fillId="4" borderId="4" xfId="8" applyFont="1" applyFill="1" applyBorder="1" applyProtection="1">
      <protection locked="0"/>
    </xf>
    <xf numFmtId="14" fontId="0" fillId="4" borderId="13" xfId="0" applyNumberFormat="1" applyFill="1" applyBorder="1" applyAlignment="1" applyProtection="1">
      <alignment horizontal="center"/>
      <protection locked="0"/>
    </xf>
    <xf numFmtId="14" fontId="0" fillId="4" borderId="4" xfId="0" applyNumberFormat="1" applyFill="1" applyBorder="1" applyAlignment="1" applyProtection="1">
      <alignment horizontal="center"/>
      <protection locked="0"/>
    </xf>
    <xf numFmtId="14" fontId="18" fillId="0" borderId="4" xfId="8" applyNumberFormat="1" applyFont="1" applyBorder="1" applyProtection="1">
      <protection locked="0"/>
    </xf>
    <xf numFmtId="0" fontId="8" fillId="0" borderId="1" xfId="8" applyBorder="1" applyProtection="1">
      <protection locked="0"/>
    </xf>
    <xf numFmtId="14" fontId="8" fillId="0" borderId="1" xfId="8" applyNumberFormat="1" applyBorder="1" applyProtection="1">
      <protection locked="0"/>
    </xf>
    <xf numFmtId="43" fontId="14" fillId="0" borderId="0" xfId="3" applyFont="1" applyProtection="1">
      <protection locked="0"/>
    </xf>
    <xf numFmtId="43" fontId="17" fillId="15" borderId="0" xfId="3" applyFont="1" applyFill="1" applyProtection="1">
      <protection locked="0"/>
    </xf>
    <xf numFmtId="43" fontId="14" fillId="15" borderId="0" xfId="3" applyFont="1" applyFill="1" applyProtection="1">
      <protection locked="0"/>
    </xf>
    <xf numFmtId="43" fontId="8" fillId="15" borderId="0" xfId="3" applyFont="1" applyFill="1" applyProtection="1">
      <protection locked="0"/>
    </xf>
    <xf numFmtId="43" fontId="18" fillId="0" borderId="26" xfId="3" applyFont="1" applyBorder="1" applyProtection="1">
      <protection locked="0"/>
    </xf>
    <xf numFmtId="43" fontId="0" fillId="0" borderId="22" xfId="3" applyFont="1" applyBorder="1" applyProtection="1">
      <protection locked="0"/>
    </xf>
    <xf numFmtId="43" fontId="17" fillId="0" borderId="0" xfId="3" applyFont="1" applyAlignment="1" applyProtection="1">
      <alignment horizontal="center"/>
      <protection locked="0"/>
    </xf>
    <xf numFmtId="43" fontId="0" fillId="4" borderId="21" xfId="3" applyFont="1" applyFill="1" applyBorder="1" applyProtection="1">
      <protection locked="0"/>
    </xf>
    <xf numFmtId="43" fontId="0" fillId="4" borderId="89" xfId="3" applyFont="1" applyFill="1" applyBorder="1" applyProtection="1">
      <protection locked="0"/>
    </xf>
    <xf numFmtId="43" fontId="0" fillId="4" borderId="18" xfId="3" applyFont="1" applyFill="1" applyBorder="1" applyProtection="1">
      <protection locked="0"/>
    </xf>
    <xf numFmtId="43" fontId="0" fillId="4" borderId="20" xfId="3" applyFont="1" applyFill="1" applyBorder="1" applyProtection="1">
      <protection locked="0"/>
    </xf>
    <xf numFmtId="43" fontId="0" fillId="4" borderId="46" xfId="3" applyFont="1" applyFill="1" applyBorder="1" applyProtection="1">
      <protection locked="0"/>
    </xf>
    <xf numFmtId="43" fontId="0" fillId="4" borderId="90" xfId="3" applyFont="1" applyFill="1" applyBorder="1" applyProtection="1">
      <protection locked="0"/>
    </xf>
    <xf numFmtId="43" fontId="0" fillId="4" borderId="16" xfId="3" applyFont="1" applyFill="1" applyBorder="1" applyProtection="1">
      <protection locked="0"/>
    </xf>
    <xf numFmtId="43" fontId="0" fillId="4" borderId="17" xfId="3" applyFont="1" applyFill="1" applyBorder="1" applyProtection="1">
      <protection locked="0"/>
    </xf>
    <xf numFmtId="43" fontId="0" fillId="0" borderId="1" xfId="3" applyFont="1" applyBorder="1" applyProtection="1">
      <protection locked="0"/>
    </xf>
    <xf numFmtId="43" fontId="17" fillId="0" borderId="1" xfId="3" applyFont="1" applyBorder="1" applyProtection="1">
      <protection locked="0"/>
    </xf>
    <xf numFmtId="9" fontId="0" fillId="0" borderId="1" xfId="11" applyFont="1" applyBorder="1" applyProtection="1">
      <protection locked="0"/>
    </xf>
    <xf numFmtId="43" fontId="8" fillId="0" borderId="1" xfId="3" applyFont="1" applyBorder="1" applyProtection="1">
      <protection locked="0"/>
    </xf>
    <xf numFmtId="43" fontId="18" fillId="4" borderId="57" xfId="3" applyFont="1" applyFill="1" applyBorder="1" applyProtection="1">
      <protection locked="0"/>
    </xf>
    <xf numFmtId="43" fontId="0" fillId="7" borderId="1" xfId="3" applyFont="1" applyFill="1" applyBorder="1" applyProtection="1">
      <protection locked="0"/>
    </xf>
    <xf numFmtId="0" fontId="8" fillId="0" borderId="0" xfId="8" applyAlignment="1" applyProtection="1">
      <alignment horizontal="center"/>
      <protection locked="0"/>
    </xf>
    <xf numFmtId="43" fontId="36" fillId="0" borderId="0" xfId="3" applyFont="1" applyProtection="1">
      <protection locked="0"/>
    </xf>
    <xf numFmtId="43" fontId="0" fillId="0" borderId="0" xfId="3" applyFont="1" applyProtection="1">
      <protection hidden="1"/>
    </xf>
    <xf numFmtId="43" fontId="0" fillId="9" borderId="0" xfId="3" applyFont="1" applyFill="1" applyProtection="1">
      <protection hidden="1"/>
    </xf>
    <xf numFmtId="43" fontId="18" fillId="0" borderId="0" xfId="3" applyFont="1" applyAlignment="1" applyProtection="1">
      <alignment horizontal="right"/>
      <protection hidden="1"/>
    </xf>
    <xf numFmtId="43" fontId="18" fillId="0" borderId="0" xfId="3" applyFont="1" applyAlignment="1" applyProtection="1">
      <alignment horizontal="left"/>
      <protection hidden="1"/>
    </xf>
    <xf numFmtId="43" fontId="17" fillId="11" borderId="0" xfId="3" applyFont="1" applyFill="1" applyProtection="1">
      <protection locked="0"/>
    </xf>
    <xf numFmtId="43" fontId="17" fillId="9" borderId="0" xfId="3" applyFont="1" applyFill="1" applyProtection="1">
      <protection locked="0"/>
    </xf>
    <xf numFmtId="43" fontId="0" fillId="6" borderId="0" xfId="3" applyFont="1" applyFill="1" applyProtection="1">
      <protection locked="0"/>
    </xf>
    <xf numFmtId="43" fontId="17" fillId="10" borderId="31" xfId="3" applyFont="1" applyFill="1" applyBorder="1" applyProtection="1">
      <protection locked="0"/>
    </xf>
    <xf numFmtId="43" fontId="17" fillId="10" borderId="0" xfId="3" applyFont="1" applyFill="1" applyProtection="1">
      <protection locked="0"/>
    </xf>
    <xf numFmtId="43" fontId="17" fillId="0" borderId="0" xfId="3" applyFont="1" applyProtection="1">
      <protection hidden="1"/>
    </xf>
    <xf numFmtId="43" fontId="17" fillId="0" borderId="31" xfId="3" applyFont="1" applyBorder="1" applyProtection="1">
      <protection hidden="1"/>
    </xf>
    <xf numFmtId="43" fontId="17" fillId="16" borderId="31" xfId="3" applyFont="1" applyFill="1" applyBorder="1" applyProtection="1">
      <protection locked="0"/>
    </xf>
    <xf numFmtId="43" fontId="0" fillId="20" borderId="0" xfId="3" applyFont="1" applyFill="1" applyProtection="1">
      <protection locked="0"/>
    </xf>
    <xf numFmtId="43" fontId="18" fillId="18" borderId="13" xfId="3" applyFont="1" applyFill="1" applyBorder="1" applyProtection="1">
      <protection locked="0"/>
    </xf>
    <xf numFmtId="43" fontId="18" fillId="18" borderId="70" xfId="3" applyFont="1" applyFill="1" applyBorder="1" applyProtection="1">
      <protection locked="0"/>
    </xf>
    <xf numFmtId="43" fontId="19" fillId="18" borderId="70" xfId="3" applyFont="1" applyFill="1" applyBorder="1" applyProtection="1">
      <protection locked="0"/>
    </xf>
    <xf numFmtId="43" fontId="18" fillId="18" borderId="13" xfId="3" applyFont="1" applyFill="1" applyBorder="1" applyAlignment="1" applyProtection="1">
      <alignment horizontal="center"/>
      <protection locked="0"/>
    </xf>
    <xf numFmtId="43" fontId="18" fillId="18" borderId="57" xfId="3" applyFont="1" applyFill="1" applyBorder="1" applyAlignment="1" applyProtection="1">
      <alignment horizontal="center"/>
      <protection locked="0"/>
    </xf>
    <xf numFmtId="43" fontId="18" fillId="18" borderId="57" xfId="3" applyFont="1" applyFill="1" applyBorder="1" applyAlignment="1" applyProtection="1">
      <alignment horizontal="right"/>
      <protection locked="0"/>
    </xf>
    <xf numFmtId="43" fontId="18" fillId="18" borderId="12" xfId="3" applyFont="1" applyFill="1" applyBorder="1" applyProtection="1">
      <protection locked="0"/>
    </xf>
    <xf numFmtId="43" fontId="8" fillId="18" borderId="13" xfId="3" applyFont="1" applyFill="1" applyBorder="1" applyProtection="1">
      <protection locked="0"/>
    </xf>
    <xf numFmtId="43" fontId="18" fillId="4" borderId="13" xfId="3" applyFont="1" applyFill="1" applyBorder="1" applyAlignment="1" applyProtection="1">
      <alignment horizontal="center"/>
      <protection locked="0"/>
    </xf>
    <xf numFmtId="43" fontId="18" fillId="0" borderId="57" xfId="3" applyFont="1" applyBorder="1" applyAlignment="1" applyProtection="1">
      <alignment horizontal="right"/>
      <protection locked="0"/>
    </xf>
    <xf numFmtId="43" fontId="18" fillId="4" borderId="12" xfId="3" applyFont="1" applyFill="1" applyBorder="1" applyProtection="1">
      <protection locked="0"/>
    </xf>
    <xf numFmtId="43" fontId="18" fillId="4" borderId="1" xfId="3" applyFont="1" applyFill="1" applyBorder="1" applyAlignment="1" applyProtection="1">
      <alignment horizontal="center"/>
      <protection locked="0"/>
    </xf>
    <xf numFmtId="43" fontId="18" fillId="0" borderId="69" xfId="3" applyFont="1" applyBorder="1" applyAlignment="1" applyProtection="1">
      <alignment horizontal="right"/>
      <protection locked="0"/>
    </xf>
    <xf numFmtId="43" fontId="18" fillId="4" borderId="40" xfId="3" applyFont="1" applyFill="1" applyBorder="1" applyProtection="1">
      <protection locked="0"/>
    </xf>
    <xf numFmtId="43" fontId="8" fillId="4" borderId="40" xfId="3" applyFont="1" applyFill="1" applyBorder="1" applyProtection="1">
      <protection locked="0"/>
    </xf>
    <xf numFmtId="43" fontId="8" fillId="18" borderId="12" xfId="3" applyFont="1" applyFill="1" applyBorder="1" applyProtection="1">
      <protection locked="0"/>
    </xf>
    <xf numFmtId="43" fontId="8" fillId="4" borderId="12" xfId="3" applyFont="1" applyFill="1" applyBorder="1" applyProtection="1">
      <protection locked="0"/>
    </xf>
    <xf numFmtId="43" fontId="8" fillId="4" borderId="67" xfId="3" applyFont="1" applyFill="1" applyBorder="1" applyProtection="1">
      <protection locked="0"/>
    </xf>
    <xf numFmtId="43" fontId="8" fillId="18" borderId="0" xfId="3" applyFont="1" applyFill="1" applyProtection="1">
      <protection locked="0"/>
    </xf>
    <xf numFmtId="43" fontId="8" fillId="4" borderId="69" xfId="3" applyFont="1" applyFill="1" applyBorder="1" applyProtection="1">
      <protection locked="0"/>
    </xf>
    <xf numFmtId="43" fontId="8" fillId="18" borderId="57" xfId="3" applyFont="1" applyFill="1" applyBorder="1" applyProtection="1">
      <protection locked="0"/>
    </xf>
    <xf numFmtId="43" fontId="8" fillId="4" borderId="57" xfId="3" applyFont="1" applyFill="1" applyBorder="1" applyProtection="1">
      <protection locked="0"/>
    </xf>
    <xf numFmtId="171" fontId="15" fillId="0" borderId="0" xfId="6" applyNumberFormat="1" applyFont="1" applyFill="1" applyProtection="1">
      <protection locked="0"/>
    </xf>
    <xf numFmtId="43" fontId="1" fillId="0" borderId="0" xfId="3" applyFont="1" applyFill="1" applyProtection="1">
      <protection locked="0"/>
    </xf>
    <xf numFmtId="43" fontId="12" fillId="4" borderId="13" xfId="3" applyFont="1" applyFill="1" applyBorder="1" applyProtection="1">
      <protection locked="0"/>
    </xf>
    <xf numFmtId="43" fontId="12" fillId="4" borderId="0" xfId="3" applyFont="1" applyFill="1" applyBorder="1" applyProtection="1">
      <protection locked="0"/>
    </xf>
    <xf numFmtId="43" fontId="1" fillId="4" borderId="13" xfId="3" applyFont="1" applyFill="1" applyBorder="1" applyProtection="1">
      <protection locked="0"/>
    </xf>
    <xf numFmtId="43" fontId="1" fillId="7" borderId="13" xfId="3" applyFont="1" applyFill="1" applyBorder="1" applyProtection="1">
      <protection locked="0"/>
    </xf>
    <xf numFmtId="43" fontId="12" fillId="7" borderId="14" xfId="3" applyFont="1" applyFill="1" applyBorder="1" applyProtection="1">
      <protection locked="0"/>
    </xf>
    <xf numFmtId="43" fontId="1" fillId="7" borderId="14" xfId="3" applyFont="1" applyFill="1" applyBorder="1" applyProtection="1">
      <protection locked="0"/>
    </xf>
    <xf numFmtId="43" fontId="12" fillId="7" borderId="13" xfId="3" applyFont="1" applyFill="1" applyBorder="1" applyProtection="1">
      <protection locked="0"/>
    </xf>
    <xf numFmtId="43" fontId="12" fillId="7" borderId="0" xfId="3" applyFont="1" applyFill="1" applyBorder="1" applyProtection="1">
      <protection locked="0"/>
    </xf>
    <xf numFmtId="43" fontId="19" fillId="14" borderId="13" xfId="3" applyFont="1" applyFill="1" applyBorder="1" applyProtection="1">
      <protection locked="0"/>
    </xf>
    <xf numFmtId="1" fontId="0" fillId="7" borderId="0" xfId="0" applyNumberFormat="1" applyFill="1" applyProtection="1">
      <protection locked="0"/>
    </xf>
    <xf numFmtId="4" fontId="0" fillId="7" borderId="0" xfId="0" applyNumberFormat="1" applyFill="1" applyProtection="1">
      <protection locked="0"/>
    </xf>
    <xf numFmtId="166" fontId="6" fillId="2" borderId="19" xfId="10" applyNumberFormat="1" applyFont="1" applyFill="1" applyBorder="1" applyAlignment="1" applyProtection="1">
      <alignment horizontal="center" vertical="center"/>
      <protection locked="0"/>
    </xf>
    <xf numFmtId="166" fontId="6" fillId="6" borderId="19" xfId="10" applyNumberFormat="1" applyFont="1" applyFill="1" applyBorder="1" applyAlignment="1" applyProtection="1">
      <alignment horizontal="center" vertical="center"/>
      <protection locked="0"/>
    </xf>
    <xf numFmtId="165" fontId="1" fillId="4" borderId="9" xfId="10" applyNumberFormat="1" applyFill="1" applyBorder="1" applyAlignment="1" applyProtection="1">
      <alignment vertical="center"/>
      <protection hidden="1"/>
    </xf>
    <xf numFmtId="9" fontId="0" fillId="4" borderId="0" xfId="3" applyNumberFormat="1" applyFont="1" applyFill="1" applyProtection="1">
      <protection locked="0"/>
    </xf>
    <xf numFmtId="43" fontId="0" fillId="21" borderId="0" xfId="3" applyFont="1" applyFill="1" applyProtection="1">
      <protection locked="0"/>
    </xf>
    <xf numFmtId="43" fontId="18" fillId="0" borderId="13" xfId="3" applyFont="1" applyFill="1" applyBorder="1" applyAlignment="1" applyProtection="1">
      <alignment horizontal="center"/>
      <protection locked="0"/>
    </xf>
    <xf numFmtId="43" fontId="18" fillId="22" borderId="13" xfId="3" applyFont="1" applyFill="1" applyBorder="1" applyAlignment="1" applyProtection="1">
      <alignment horizontal="center"/>
      <protection locked="0"/>
    </xf>
    <xf numFmtId="43" fontId="18" fillId="22" borderId="13" xfId="3" applyFont="1" applyFill="1" applyBorder="1" applyProtection="1">
      <protection locked="0"/>
    </xf>
    <xf numFmtId="43" fontId="18" fillId="22" borderId="57" xfId="3" applyFont="1" applyFill="1" applyBorder="1" applyAlignment="1" applyProtection="1">
      <alignment horizontal="right"/>
      <protection locked="0"/>
    </xf>
    <xf numFmtId="43" fontId="18" fillId="22" borderId="57" xfId="3" applyFont="1" applyFill="1" applyBorder="1" applyProtection="1">
      <protection locked="0"/>
    </xf>
    <xf numFmtId="43" fontId="18" fillId="0" borderId="12" xfId="3" applyFont="1" applyFill="1" applyBorder="1" applyProtection="1">
      <protection locked="0"/>
    </xf>
    <xf numFmtId="2" fontId="1" fillId="23" borderId="12" xfId="10" applyNumberFormat="1" applyFill="1" applyBorder="1" applyAlignment="1" applyProtection="1">
      <alignment vertical="center"/>
      <protection hidden="1"/>
    </xf>
    <xf numFmtId="165" fontId="6" fillId="6" borderId="15" xfId="1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6" borderId="0" xfId="0" applyFont="1" applyFill="1" applyAlignment="1" applyProtection="1">
      <alignment horizontal="center"/>
      <protection locked="0"/>
    </xf>
    <xf numFmtId="0" fontId="29" fillId="10" borderId="0" xfId="0" applyFont="1" applyFill="1" applyAlignment="1" applyProtection="1">
      <alignment horizontal="center"/>
      <protection locked="0"/>
    </xf>
    <xf numFmtId="0" fontId="29" fillId="10" borderId="0" xfId="0" applyFont="1" applyFill="1" applyAlignment="1" applyProtection="1">
      <alignment horizontal="center" vertical="center"/>
      <protection locked="0"/>
    </xf>
    <xf numFmtId="0" fontId="29" fillId="10" borderId="0" xfId="0" applyFont="1" applyFill="1" applyAlignment="1" applyProtection="1">
      <alignment horizontal="left" vertical="center"/>
      <protection locked="0"/>
    </xf>
    <xf numFmtId="0" fontId="17" fillId="6" borderId="0" xfId="0" applyFont="1" applyFill="1" applyAlignment="1" applyProtection="1">
      <alignment horizontal="left" vertical="center"/>
      <protection locked="0"/>
    </xf>
    <xf numFmtId="0" fontId="17" fillId="6" borderId="0" xfId="0" applyFont="1" applyFill="1" applyAlignment="1" applyProtection="1">
      <alignment horizontal="center" vertical="center"/>
      <protection locked="0"/>
    </xf>
    <xf numFmtId="165" fontId="6" fillId="6" borderId="10" xfId="10" applyNumberFormat="1" applyFont="1" applyFill="1" applyBorder="1" applyAlignment="1" applyProtection="1">
      <alignment horizontal="center" vertical="center" wrapText="1"/>
      <protection locked="0"/>
    </xf>
    <xf numFmtId="165" fontId="6" fillId="6" borderId="16" xfId="10" applyNumberFormat="1" applyFont="1" applyFill="1" applyBorder="1" applyAlignment="1" applyProtection="1">
      <alignment horizontal="center" vertical="center" wrapText="1"/>
      <protection locked="0"/>
    </xf>
    <xf numFmtId="165" fontId="6" fillId="6" borderId="25" xfId="10" applyNumberFormat="1" applyFont="1" applyFill="1" applyBorder="1" applyAlignment="1" applyProtection="1">
      <alignment horizontal="center" vertical="center" wrapText="1"/>
      <protection locked="0"/>
    </xf>
    <xf numFmtId="165" fontId="6" fillId="6" borderId="45" xfId="10" applyNumberFormat="1" applyFont="1" applyFill="1" applyBorder="1" applyAlignment="1" applyProtection="1">
      <alignment horizontal="center" vertical="center" wrapText="1"/>
      <protection locked="0"/>
    </xf>
    <xf numFmtId="165" fontId="7" fillId="0" borderId="58" xfId="10" applyNumberFormat="1" applyFont="1" applyBorder="1" applyAlignment="1" applyProtection="1">
      <alignment horizontal="center" vertical="center"/>
      <protection locked="0"/>
    </xf>
    <xf numFmtId="165" fontId="7" fillId="0" borderId="53" xfId="10" applyNumberFormat="1" applyFont="1" applyBorder="1" applyAlignment="1" applyProtection="1">
      <alignment horizontal="center" vertical="center"/>
      <protection locked="0"/>
    </xf>
    <xf numFmtId="165" fontId="6" fillId="6" borderId="71" xfId="10" applyNumberFormat="1" applyFont="1" applyFill="1" applyBorder="1" applyAlignment="1" applyProtection="1">
      <alignment horizontal="center" vertical="center"/>
      <protection locked="0"/>
    </xf>
    <xf numFmtId="165" fontId="6" fillId="6" borderId="38" xfId="10" applyNumberFormat="1" applyFont="1" applyFill="1" applyBorder="1" applyAlignment="1" applyProtection="1">
      <alignment horizontal="center" vertical="center"/>
      <protection locked="0"/>
    </xf>
    <xf numFmtId="1" fontId="6" fillId="6" borderId="64" xfId="10" applyNumberFormat="1" applyFont="1" applyFill="1" applyBorder="1" applyAlignment="1" applyProtection="1">
      <alignment horizontal="center" vertical="center"/>
      <protection locked="0"/>
    </xf>
    <xf numFmtId="1" fontId="6" fillId="6" borderId="65" xfId="10" applyNumberFormat="1" applyFont="1" applyFill="1" applyBorder="1" applyAlignment="1" applyProtection="1">
      <alignment horizontal="center" vertical="center"/>
      <protection locked="0"/>
    </xf>
    <xf numFmtId="1" fontId="6" fillId="6" borderId="66" xfId="10" applyNumberFormat="1" applyFont="1" applyFill="1" applyBorder="1" applyAlignment="1" applyProtection="1">
      <alignment horizontal="center" vertical="center"/>
      <protection locked="0"/>
    </xf>
    <xf numFmtId="165" fontId="6" fillId="6" borderId="16" xfId="10" applyNumberFormat="1" applyFont="1" applyFill="1" applyBorder="1" applyAlignment="1" applyProtection="1">
      <alignment horizontal="center" vertical="center"/>
      <protection locked="0"/>
    </xf>
    <xf numFmtId="165" fontId="6" fillId="6" borderId="64" xfId="10" applyNumberFormat="1" applyFont="1" applyFill="1" applyBorder="1" applyAlignment="1" applyProtection="1">
      <alignment horizontal="center" vertical="center"/>
      <protection locked="0"/>
    </xf>
    <xf numFmtId="165" fontId="6" fillId="6" borderId="65" xfId="10" applyNumberFormat="1" applyFont="1" applyFill="1" applyBorder="1" applyAlignment="1" applyProtection="1">
      <alignment horizontal="center" vertical="center"/>
      <protection locked="0"/>
    </xf>
    <xf numFmtId="165" fontId="6" fillId="6" borderId="66" xfId="10" applyNumberFormat="1" applyFont="1" applyFill="1" applyBorder="1" applyAlignment="1" applyProtection="1">
      <alignment horizontal="center" vertical="center"/>
      <protection locked="0"/>
    </xf>
    <xf numFmtId="165" fontId="6" fillId="6" borderId="11" xfId="10" applyNumberFormat="1" applyFont="1" applyFill="1" applyBorder="1" applyAlignment="1" applyProtection="1">
      <alignment horizontal="center" vertical="center" wrapText="1"/>
      <protection locked="0"/>
    </xf>
    <xf numFmtId="165" fontId="6" fillId="6" borderId="17" xfId="10" applyNumberFormat="1" applyFont="1" applyFill="1" applyBorder="1" applyAlignment="1" applyProtection="1">
      <alignment horizontal="center" vertical="center" wrapText="1"/>
      <protection locked="0"/>
    </xf>
    <xf numFmtId="165" fontId="6" fillId="6" borderId="46" xfId="10" applyNumberFormat="1" applyFont="1" applyFill="1" applyBorder="1" applyAlignment="1" applyProtection="1">
      <alignment horizontal="center" vertical="center"/>
      <protection locked="0"/>
    </xf>
    <xf numFmtId="0" fontId="19" fillId="0" borderId="0" xfId="8" applyFont="1" applyAlignment="1" applyProtection="1">
      <alignment horizontal="center" vertical="center" wrapText="1"/>
      <protection locked="0"/>
    </xf>
    <xf numFmtId="0" fontId="19" fillId="0" borderId="0" xfId="8" applyFont="1" applyAlignment="1" applyProtection="1">
      <alignment horizontal="center" vertical="center"/>
      <protection locked="0"/>
    </xf>
    <xf numFmtId="0" fontId="19" fillId="6" borderId="35" xfId="8" applyFont="1" applyFill="1" applyBorder="1" applyAlignment="1" applyProtection="1">
      <alignment horizontal="center" vertical="center"/>
      <protection locked="0"/>
    </xf>
    <xf numFmtId="0" fontId="19" fillId="6" borderId="55" xfId="8" applyFont="1" applyFill="1" applyBorder="1" applyAlignment="1" applyProtection="1">
      <alignment horizontal="center" vertical="center"/>
      <protection locked="0"/>
    </xf>
    <xf numFmtId="0" fontId="19" fillId="6" borderId="40" xfId="8" applyFont="1" applyFill="1" applyBorder="1" applyAlignment="1" applyProtection="1">
      <alignment horizontal="center"/>
      <protection locked="0"/>
    </xf>
    <xf numFmtId="0" fontId="19" fillId="6" borderId="67" xfId="8" applyFont="1" applyFill="1" applyBorder="1" applyAlignment="1" applyProtection="1">
      <alignment horizontal="center"/>
      <protection locked="0"/>
    </xf>
    <xf numFmtId="0" fontId="19" fillId="6" borderId="69" xfId="8" applyFont="1" applyFill="1" applyBorder="1" applyAlignment="1" applyProtection="1">
      <alignment horizontal="center"/>
      <protection locked="0"/>
    </xf>
    <xf numFmtId="0" fontId="19" fillId="6" borderId="40" xfId="8" applyFont="1" applyFill="1" applyBorder="1" applyAlignment="1" applyProtection="1">
      <alignment horizontal="center" vertical="center"/>
      <protection locked="0"/>
    </xf>
    <xf numFmtId="0" fontId="19" fillId="6" borderId="69" xfId="8" applyFont="1" applyFill="1" applyBorder="1" applyAlignment="1" applyProtection="1">
      <alignment horizontal="center" vertical="center"/>
      <protection locked="0"/>
    </xf>
    <xf numFmtId="0" fontId="19" fillId="6" borderId="67" xfId="8" applyFont="1" applyFill="1" applyBorder="1" applyAlignment="1" applyProtection="1">
      <alignment horizontal="center" vertical="center"/>
      <protection locked="0"/>
    </xf>
    <xf numFmtId="0" fontId="26" fillId="0" borderId="0" xfId="7" applyFont="1" applyAlignment="1" applyProtection="1">
      <alignment horizontal="center"/>
      <protection locked="0"/>
    </xf>
    <xf numFmtId="0" fontId="32" fillId="0" borderId="0" xfId="7" applyFont="1" applyAlignment="1" applyProtection="1">
      <alignment horizontal="center"/>
      <protection locked="0"/>
    </xf>
    <xf numFmtId="0" fontId="28" fillId="0" borderId="0" xfId="7" applyFont="1" applyAlignment="1" applyProtection="1">
      <alignment horizontal="center"/>
      <protection locked="0"/>
    </xf>
    <xf numFmtId="165" fontId="6" fillId="6" borderId="28" xfId="10" applyNumberFormat="1" applyFont="1" applyFill="1" applyBorder="1" applyAlignment="1" applyProtection="1">
      <alignment horizontal="center" vertical="center" wrapText="1"/>
      <protection locked="0"/>
    </xf>
    <xf numFmtId="165" fontId="6" fillId="6" borderId="10" xfId="10" applyNumberFormat="1" applyFont="1" applyFill="1" applyBorder="1" applyAlignment="1" applyProtection="1">
      <alignment horizontal="center" vertical="center"/>
      <protection locked="0"/>
    </xf>
    <xf numFmtId="0" fontId="61" fillId="0" borderId="0" xfId="13" applyFont="1" applyAlignment="1" applyProtection="1">
      <alignment horizontal="right" vertical="top"/>
      <protection locked="0"/>
    </xf>
    <xf numFmtId="0" fontId="19" fillId="0" borderId="0" xfId="13" applyFont="1" applyAlignment="1" applyProtection="1">
      <alignment horizontal="left" vertical="center"/>
      <protection locked="0"/>
    </xf>
    <xf numFmtId="0" fontId="54" fillId="0" borderId="0" xfId="13" applyFont="1" applyAlignment="1" applyProtection="1">
      <alignment horizontal="left" vertical="center"/>
      <protection locked="0"/>
    </xf>
    <xf numFmtId="0" fontId="47" fillId="6" borderId="72" xfId="0" applyFont="1" applyFill="1" applyBorder="1" applyAlignment="1" applyProtection="1">
      <alignment horizontal="center" vertical="center" wrapText="1"/>
      <protection locked="0"/>
    </xf>
    <xf numFmtId="0" fontId="47" fillId="6" borderId="73" xfId="0" applyFont="1" applyFill="1" applyBorder="1" applyAlignment="1" applyProtection="1">
      <alignment horizontal="center" vertical="center" wrapText="1"/>
      <protection locked="0"/>
    </xf>
    <xf numFmtId="0" fontId="43" fillId="6" borderId="72" xfId="0" applyFont="1" applyFill="1" applyBorder="1" applyAlignment="1" applyProtection="1">
      <alignment horizontal="center" vertical="center" wrapText="1"/>
      <protection locked="0"/>
    </xf>
    <xf numFmtId="0" fontId="43" fillId="6" borderId="74" xfId="0" applyFont="1" applyFill="1" applyBorder="1" applyAlignment="1" applyProtection="1">
      <alignment horizontal="center" vertical="center" wrapText="1"/>
      <protection locked="0"/>
    </xf>
    <xf numFmtId="0" fontId="43" fillId="6" borderId="75" xfId="0" applyFont="1" applyFill="1" applyBorder="1" applyAlignment="1" applyProtection="1">
      <alignment horizontal="center" vertical="center" wrapText="1"/>
      <protection locked="0"/>
    </xf>
    <xf numFmtId="0" fontId="17" fillId="16" borderId="5" xfId="0" applyFont="1" applyFill="1" applyBorder="1" applyAlignment="1" applyProtection="1">
      <alignment horizontal="center"/>
      <protection locked="0"/>
    </xf>
    <xf numFmtId="0" fontId="17" fillId="16" borderId="6" xfId="0" applyFont="1" applyFill="1" applyBorder="1" applyAlignment="1" applyProtection="1">
      <alignment horizontal="center"/>
      <protection locked="0"/>
    </xf>
    <xf numFmtId="0" fontId="29" fillId="7" borderId="0" xfId="0" applyFont="1" applyFill="1" applyAlignment="1" applyProtection="1">
      <alignment horizontal="center" wrapText="1"/>
      <protection locked="0"/>
    </xf>
    <xf numFmtId="0" fontId="17" fillId="15" borderId="9" xfId="0" applyFont="1" applyFill="1" applyBorder="1" applyAlignment="1" applyProtection="1">
      <alignment horizontal="center" vertical="center"/>
      <protection locked="0"/>
    </xf>
    <xf numFmtId="0" fontId="17" fillId="15" borderId="53" xfId="0" applyFont="1" applyFill="1" applyBorder="1" applyAlignment="1" applyProtection="1">
      <alignment horizontal="center" vertical="center"/>
      <protection locked="0"/>
    </xf>
    <xf numFmtId="0" fontId="29" fillId="7" borderId="0" xfId="0" applyFont="1" applyFill="1" applyAlignment="1" applyProtection="1">
      <alignment horizontal="center" vertical="center" wrapText="1"/>
      <protection locked="0"/>
    </xf>
    <xf numFmtId="0" fontId="17" fillId="15" borderId="9" xfId="0" applyFont="1" applyFill="1" applyBorder="1" applyAlignment="1" applyProtection="1">
      <alignment horizontal="center"/>
      <protection locked="0"/>
    </xf>
    <xf numFmtId="0" fontId="17" fillId="15" borderId="24" xfId="0" applyFont="1" applyFill="1" applyBorder="1" applyAlignment="1" applyProtection="1">
      <alignment horizontal="center"/>
      <protection locked="0"/>
    </xf>
    <xf numFmtId="0" fontId="17" fillId="15" borderId="58" xfId="0" applyFont="1" applyFill="1" applyBorder="1" applyAlignment="1" applyProtection="1">
      <alignment horizontal="center" vertical="center"/>
      <protection locked="0"/>
    </xf>
    <xf numFmtId="0" fontId="17" fillId="15" borderId="7" xfId="0" applyFont="1" applyFill="1" applyBorder="1" applyAlignment="1" applyProtection="1">
      <alignment horizontal="center" vertical="center"/>
      <protection locked="0"/>
    </xf>
    <xf numFmtId="0" fontId="29" fillId="7" borderId="0" xfId="0" applyFont="1" applyFill="1" applyAlignment="1" applyProtection="1">
      <alignment horizontal="left"/>
      <protection locked="0"/>
    </xf>
    <xf numFmtId="0" fontId="17" fillId="7" borderId="0" xfId="0" applyFont="1" applyFill="1" applyAlignment="1" applyProtection="1">
      <alignment horizontal="center" wrapText="1"/>
      <protection locked="0"/>
    </xf>
    <xf numFmtId="0" fontId="17" fillId="16" borderId="5" xfId="0" applyFont="1" applyFill="1" applyBorder="1" applyAlignment="1" applyProtection="1">
      <alignment horizontal="left"/>
      <protection locked="0"/>
    </xf>
    <xf numFmtId="0" fontId="17" fillId="16" borderId="6" xfId="0" applyFont="1" applyFill="1" applyBorder="1" applyAlignment="1" applyProtection="1">
      <alignment horizontal="left"/>
      <protection locked="0"/>
    </xf>
    <xf numFmtId="0" fontId="17" fillId="0" borderId="81" xfId="0" applyFont="1" applyBorder="1" applyAlignment="1" applyProtection="1">
      <alignment horizontal="center" vertical="center" wrapText="1"/>
      <protection locked="0"/>
    </xf>
    <xf numFmtId="0" fontId="17" fillId="0" borderId="82" xfId="0" applyFont="1" applyBorder="1" applyAlignment="1" applyProtection="1">
      <alignment horizontal="center" vertical="center" wrapText="1"/>
      <protection locked="0"/>
    </xf>
    <xf numFmtId="0" fontId="29" fillId="13" borderId="25" xfId="0" applyFont="1" applyFill="1" applyBorder="1" applyAlignment="1">
      <alignment horizontal="center" vertical="center" wrapText="1"/>
    </xf>
    <xf numFmtId="0" fontId="29" fillId="13" borderId="28" xfId="0" applyFont="1" applyFill="1" applyBorder="1" applyAlignment="1">
      <alignment horizontal="center" vertical="center" wrapText="1"/>
    </xf>
    <xf numFmtId="0" fontId="29" fillId="13" borderId="45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22" xfId="0" applyFont="1" applyFill="1" applyBorder="1" applyAlignment="1">
      <alignment horizontal="center" vertical="center"/>
    </xf>
    <xf numFmtId="0" fontId="17" fillId="9" borderId="6" xfId="0" applyFont="1" applyFill="1" applyBorder="1" applyAlignment="1">
      <alignment horizontal="center" vertical="center"/>
    </xf>
    <xf numFmtId="0" fontId="17" fillId="0" borderId="58" xfId="0" applyFont="1" applyBorder="1" applyAlignment="1" applyProtection="1">
      <alignment horizontal="center" vertical="center"/>
      <protection locked="0"/>
    </xf>
    <xf numFmtId="0" fontId="17" fillId="0" borderId="24" xfId="0" applyFont="1" applyBorder="1" applyAlignment="1" applyProtection="1">
      <alignment horizontal="center" vertical="center"/>
      <protection locked="0"/>
    </xf>
    <xf numFmtId="0" fontId="33" fillId="0" borderId="47" xfId="0" applyFont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7" fillId="9" borderId="5" xfId="0" applyFont="1" applyFill="1" applyBorder="1" applyAlignment="1" applyProtection="1">
      <alignment horizontal="center" vertical="center"/>
      <protection locked="0"/>
    </xf>
    <xf numFmtId="0" fontId="17" fillId="9" borderId="22" xfId="0" applyFont="1" applyFill="1" applyBorder="1" applyAlignment="1" applyProtection="1">
      <alignment horizontal="center" vertical="center"/>
      <protection locked="0"/>
    </xf>
    <xf numFmtId="0" fontId="29" fillId="13" borderId="5" xfId="0" applyFont="1" applyFill="1" applyBorder="1" applyAlignment="1" applyProtection="1">
      <alignment horizontal="center" vertical="center"/>
      <protection locked="0"/>
    </xf>
    <xf numFmtId="0" fontId="29" fillId="13" borderId="22" xfId="0" applyFont="1" applyFill="1" applyBorder="1" applyAlignment="1" applyProtection="1">
      <alignment horizontal="center" vertical="center"/>
      <protection locked="0"/>
    </xf>
    <xf numFmtId="0" fontId="29" fillId="13" borderId="6" xfId="0" applyFont="1" applyFill="1" applyBorder="1" applyAlignment="1" applyProtection="1">
      <alignment horizontal="center" vertical="center"/>
      <protection locked="0"/>
    </xf>
    <xf numFmtId="0" fontId="17" fillId="0" borderId="53" xfId="0" applyFont="1" applyBorder="1" applyAlignment="1" applyProtection="1">
      <alignment horizontal="center" vertical="center"/>
      <protection locked="0"/>
    </xf>
    <xf numFmtId="0" fontId="33" fillId="0" borderId="48" xfId="0" applyFont="1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vertical="center" wrapText="1"/>
      <protection locked="0"/>
    </xf>
    <xf numFmtId="0" fontId="0" fillId="0" borderId="59" xfId="0" applyBorder="1" applyAlignment="1" applyProtection="1">
      <alignment vertical="center" wrapText="1"/>
      <protection locked="0"/>
    </xf>
    <xf numFmtId="0" fontId="0" fillId="0" borderId="52" xfId="0" applyBorder="1" applyAlignment="1" applyProtection="1">
      <alignment vertical="center" wrapText="1"/>
      <protection locked="0"/>
    </xf>
    <xf numFmtId="0" fontId="17" fillId="0" borderId="47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60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9" borderId="61" xfId="0" applyFont="1" applyFill="1" applyBorder="1" applyAlignment="1">
      <alignment horizontal="center" vertical="center"/>
    </xf>
    <xf numFmtId="0" fontId="17" fillId="9" borderId="62" xfId="0" applyFont="1" applyFill="1" applyBorder="1" applyAlignment="1">
      <alignment horizontal="center" vertical="center"/>
    </xf>
    <xf numFmtId="0" fontId="17" fillId="9" borderId="63" xfId="0" applyFont="1" applyFill="1" applyBorder="1" applyAlignment="1">
      <alignment horizontal="center" vertical="center"/>
    </xf>
    <xf numFmtId="0" fontId="0" fillId="0" borderId="49" xfId="0" applyBorder="1" applyAlignment="1" applyProtection="1">
      <alignment vertical="center" wrapText="1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23" xfId="0" applyFont="1" applyBorder="1" applyAlignment="1" applyProtection="1">
      <alignment horizontal="center" vertical="center"/>
      <protection locked="0"/>
    </xf>
    <xf numFmtId="0" fontId="17" fillId="9" borderId="6" xfId="0" applyFont="1" applyFill="1" applyBorder="1" applyAlignment="1" applyProtection="1">
      <alignment horizontal="center" vertical="center"/>
      <protection locked="0"/>
    </xf>
    <xf numFmtId="0" fontId="29" fillId="13" borderId="47" xfId="0" applyFont="1" applyFill="1" applyBorder="1" applyAlignment="1" applyProtection="1">
      <alignment horizontal="center" vertical="center"/>
      <protection locked="0"/>
    </xf>
    <xf numFmtId="0" fontId="29" fillId="13" borderId="0" xfId="0" applyFont="1" applyFill="1" applyAlignment="1" applyProtection="1">
      <alignment horizontal="center" vertical="center"/>
      <protection locked="0"/>
    </xf>
    <xf numFmtId="0" fontId="29" fillId="13" borderId="48" xfId="0" applyFont="1" applyFill="1" applyBorder="1" applyAlignment="1" applyProtection="1">
      <alignment horizontal="center" vertical="center"/>
      <protection locked="0"/>
    </xf>
    <xf numFmtId="0" fontId="0" fillId="0" borderId="47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4">
    <cellStyle name="Hipervínculo" xfId="1" builtinId="8"/>
    <cellStyle name="Hipervínculo 2" xfId="2"/>
    <cellStyle name="Millares" xfId="3" builtinId="3"/>
    <cellStyle name="Millares 2" xfId="4"/>
    <cellStyle name="Millares 2 2" xfId="5"/>
    <cellStyle name="Moneda 2" xfId="6"/>
    <cellStyle name="Normal" xfId="0" builtinId="0"/>
    <cellStyle name="Normal 2" xfId="7"/>
    <cellStyle name="Normal 3" xfId="8"/>
    <cellStyle name="Normal 4" xfId="9"/>
    <cellStyle name="Normal 5" xfId="13"/>
    <cellStyle name="Normal_MODELO BIEN DE USO" xfId="10"/>
    <cellStyle name="Porcentaje" xfId="11" builtinId="5"/>
    <cellStyle name="Porcentual 2" xfId="12"/>
  </cellStyles>
  <dxfs count="11">
    <dxf>
      <font>
        <strike val="0"/>
        <outline val="0"/>
        <shadow val="0"/>
        <vertAlign val="baseline"/>
        <sz val="12"/>
        <color auto="1"/>
        <name val="Arial"/>
        <scheme val="none"/>
      </font>
      <numFmt numFmtId="170" formatCode="0.0000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1" hidden="0"/>
    </dxf>
    <dxf>
      <font>
        <strike val="0"/>
        <outline val="0"/>
        <shadow val="0"/>
        <vertAlign val="baseline"/>
        <sz val="12"/>
        <color indexed="8"/>
        <name val="Calibri"/>
        <scheme val="minor"/>
      </font>
      <numFmt numFmtId="22" formatCode="mmm\-yy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  <protection locked="1" hidden="0"/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center" textRotation="0" wrapText="0" indent="0" justifyLastLine="0" shrinkToFit="0" readingOrder="0"/>
      <protection locked="1" hidden="0"/>
    </dxf>
    <dxf>
      <border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  <protection locked="1" hidden="0"/>
    </dxf>
    <dxf>
      <fill>
        <patternFill>
          <bgColor theme="0" tint="-4.9989318521683403E-2"/>
        </patternFill>
      </fill>
    </dxf>
    <dxf>
      <font>
        <b/>
        <i val="0"/>
      </font>
      <border>
        <left style="medium">
          <color auto="1"/>
        </left>
        <right style="medium">
          <color auto="1"/>
        </right>
        <top style="double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</font>
      <fill>
        <patternFill>
          <bgColor theme="0" tint="-0.1499679555650502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4">
      <tableStyleElement type="wholeTable" dxfId="10"/>
      <tableStyleElement type="headerRow" dxfId="9"/>
      <tableStyleElement type="totalRow" dxfId="8"/>
      <tableStyleElement type="secondRowStripe" dxfId="7"/>
    </tableStyle>
  </tableStyles>
  <colors>
    <mruColors>
      <color rgb="FFF3BD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AXI!A1"/><Relationship Id="rId2" Type="http://schemas.openxmlformats.org/officeDocument/2006/relationships/hyperlink" Target="#IPC!A1"/><Relationship Id="rId1" Type="http://schemas.openxmlformats.org/officeDocument/2006/relationships/hyperlink" Target="#INDICE!A1"/><Relationship Id="rId5" Type="http://schemas.openxmlformats.org/officeDocument/2006/relationships/hyperlink" Target="#'AxII Din&#225;mico'!A1"/><Relationship Id="rId4" Type="http://schemas.openxmlformats.org/officeDocument/2006/relationships/hyperlink" Target="#'AxII Estatico'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AXI!A1"/><Relationship Id="rId2" Type="http://schemas.openxmlformats.org/officeDocument/2006/relationships/hyperlink" Target="#Unipersonal!A1"/><Relationship Id="rId1" Type="http://schemas.openxmlformats.org/officeDocument/2006/relationships/hyperlink" Target="#INDICE!A1"/><Relationship Id="rId5" Type="http://schemas.openxmlformats.org/officeDocument/2006/relationships/hyperlink" Target="#'AxII Din&#225;mico'!A1"/><Relationship Id="rId4" Type="http://schemas.openxmlformats.org/officeDocument/2006/relationships/hyperlink" Target="#'AxII Estatico'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AXI!A1"/><Relationship Id="rId2" Type="http://schemas.openxmlformats.org/officeDocument/2006/relationships/hyperlink" Target="#IPC!A1"/><Relationship Id="rId1" Type="http://schemas.openxmlformats.org/officeDocument/2006/relationships/hyperlink" Target="#INDICE!A1"/><Relationship Id="rId5" Type="http://schemas.openxmlformats.org/officeDocument/2006/relationships/hyperlink" Target="#Unipersonal!A1"/><Relationship Id="rId4" Type="http://schemas.openxmlformats.org/officeDocument/2006/relationships/hyperlink" Target="#'AxII Din&#225;mico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AXI!A1"/><Relationship Id="rId2" Type="http://schemas.openxmlformats.org/officeDocument/2006/relationships/hyperlink" Target="#IPC!A1"/><Relationship Id="rId1" Type="http://schemas.openxmlformats.org/officeDocument/2006/relationships/hyperlink" Target="#INDICE!A1"/><Relationship Id="rId5" Type="http://schemas.openxmlformats.org/officeDocument/2006/relationships/hyperlink" Target="#Unipersonal!A1"/><Relationship Id="rId4" Type="http://schemas.openxmlformats.org/officeDocument/2006/relationships/hyperlink" Target="#'AxII Estatico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161925</xdr:rowOff>
    </xdr:from>
    <xdr:to>
      <xdr:col>0</xdr:col>
      <xdr:colOff>3714750</xdr:colOff>
      <xdr:row>3</xdr:row>
      <xdr:rowOff>95250</xdr:rowOff>
    </xdr:to>
    <xdr:pic>
      <xdr:nvPicPr>
        <xdr:cNvPr id="2" name="Imagen 1" descr="https://trivia.consejo.org.ar/static/images/logos_juntos_centrar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5"/>
          <a:ext cx="36099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137583</xdr:rowOff>
    </xdr:from>
    <xdr:to>
      <xdr:col>1</xdr:col>
      <xdr:colOff>2022475</xdr:colOff>
      <xdr:row>4</xdr:row>
      <xdr:rowOff>7408</xdr:rowOff>
    </xdr:to>
    <xdr:pic>
      <xdr:nvPicPr>
        <xdr:cNvPr id="2" name="Imagen 1" descr="https://trivia.consejo.org.ar/static/images/logos_juntos_centrar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37583"/>
          <a:ext cx="36099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0</xdr:col>
      <xdr:colOff>3609975</xdr:colOff>
      <xdr:row>0</xdr:row>
      <xdr:rowOff>600075</xdr:rowOff>
    </xdr:to>
    <xdr:pic>
      <xdr:nvPicPr>
        <xdr:cNvPr id="3" name="Imagen 2" descr="https://trivia.consejo.org.ar/static/images/logos_juntos_centrar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"/>
          <a:ext cx="36099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3609975</xdr:colOff>
      <xdr:row>2</xdr:row>
      <xdr:rowOff>123825</xdr:rowOff>
    </xdr:to>
    <xdr:pic>
      <xdr:nvPicPr>
        <xdr:cNvPr id="2" name="Imagen 1" descr="https://trivia.consejo.org.ar/static/images/logos_juntos_centrar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099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3609975</xdr:colOff>
      <xdr:row>2</xdr:row>
      <xdr:rowOff>123825</xdr:rowOff>
    </xdr:to>
    <xdr:pic>
      <xdr:nvPicPr>
        <xdr:cNvPr id="2" name="Imagen 1" descr="https://trivia.consejo.org.ar/static/images/logos_juntos_centrar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099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3609975</xdr:colOff>
      <xdr:row>2</xdr:row>
      <xdr:rowOff>123825</xdr:rowOff>
    </xdr:to>
    <xdr:pic>
      <xdr:nvPicPr>
        <xdr:cNvPr id="2" name="Imagen 1" descr="https://trivia.consejo.org.ar/static/images/logos_juntos_centrar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099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609600</xdr:colOff>
      <xdr:row>2</xdr:row>
      <xdr:rowOff>123825</xdr:rowOff>
    </xdr:to>
    <xdr:pic>
      <xdr:nvPicPr>
        <xdr:cNvPr id="2" name="Imagen 1" descr="https://trivia.consejo.org.ar/static/images/logos_juntos_centrar.pn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099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3609975</xdr:colOff>
      <xdr:row>2</xdr:row>
      <xdr:rowOff>123825</xdr:rowOff>
    </xdr:to>
    <xdr:pic>
      <xdr:nvPicPr>
        <xdr:cNvPr id="2" name="Imagen 1" descr="https://trivia.consejo.org.ar/static/images/logos_juntos_centrar.pn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099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56029</xdr:colOff>
      <xdr:row>0</xdr:row>
      <xdr:rowOff>89647</xdr:rowOff>
    </xdr:from>
    <xdr:to>
      <xdr:col>1</xdr:col>
      <xdr:colOff>1856029</xdr:colOff>
      <xdr:row>4</xdr:row>
      <xdr:rowOff>109412</xdr:rowOff>
    </xdr:to>
    <xdr:sp macro="" textlink="">
      <xdr:nvSpPr>
        <xdr:cNvPr id="2" name="CuadroText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818029" y="89647"/>
          <a:ext cx="704625" cy="781765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/>
            <a:t>Indice</a:t>
          </a:r>
        </a:p>
      </xdr:txBody>
    </xdr:sp>
    <xdr:clientData/>
  </xdr:twoCellAnchor>
  <xdr:twoCellAnchor>
    <xdr:from>
      <xdr:col>1</xdr:col>
      <xdr:colOff>1933429</xdr:colOff>
      <xdr:row>0</xdr:row>
      <xdr:rowOff>89647</xdr:rowOff>
    </xdr:from>
    <xdr:to>
      <xdr:col>1</xdr:col>
      <xdr:colOff>3733429</xdr:colOff>
      <xdr:row>4</xdr:row>
      <xdr:rowOff>109412</xdr:rowOff>
    </xdr:to>
    <xdr:sp macro="" textlink="">
      <xdr:nvSpPr>
        <xdr:cNvPr id="3" name="CuadroText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1523854" y="89647"/>
          <a:ext cx="0" cy="781765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/>
            <a:t>Índice de Precios General al Consumidor - IPC</a:t>
          </a:r>
        </a:p>
      </xdr:txBody>
    </xdr:sp>
    <xdr:clientData/>
  </xdr:twoCellAnchor>
  <xdr:twoCellAnchor>
    <xdr:from>
      <xdr:col>1</xdr:col>
      <xdr:colOff>3810829</xdr:colOff>
      <xdr:row>0</xdr:row>
      <xdr:rowOff>89647</xdr:rowOff>
    </xdr:from>
    <xdr:to>
      <xdr:col>4</xdr:col>
      <xdr:colOff>355270</xdr:colOff>
      <xdr:row>4</xdr:row>
      <xdr:rowOff>109412</xdr:rowOff>
    </xdr:to>
    <xdr:sp macro="" textlink="">
      <xdr:nvSpPr>
        <xdr:cNvPr id="4" name="CuadroText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/>
      </xdr:nvSpPr>
      <xdr:spPr>
        <a:xfrm>
          <a:off x="1524829" y="89647"/>
          <a:ext cx="1878441" cy="781765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/>
            <a:t>Determinación</a:t>
          </a:r>
          <a:r>
            <a:rPr lang="es-AR" sz="1100" b="1" baseline="0"/>
            <a:t> Ajuste por Inflación Impositivo</a:t>
          </a:r>
          <a:endParaRPr lang="es-AR" sz="1100" b="1"/>
        </a:p>
      </xdr:txBody>
    </xdr:sp>
    <xdr:clientData/>
  </xdr:twoCellAnchor>
  <xdr:twoCellAnchor>
    <xdr:from>
      <xdr:col>4</xdr:col>
      <xdr:colOff>432670</xdr:colOff>
      <xdr:row>0</xdr:row>
      <xdr:rowOff>89647</xdr:rowOff>
    </xdr:from>
    <xdr:to>
      <xdr:col>5</xdr:col>
      <xdr:colOff>148376</xdr:colOff>
      <xdr:row>4</xdr:row>
      <xdr:rowOff>109412</xdr:rowOff>
    </xdr:to>
    <xdr:sp macro="" textlink="">
      <xdr:nvSpPr>
        <xdr:cNvPr id="5" name="CuadroTexto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 txBox="1"/>
      </xdr:nvSpPr>
      <xdr:spPr>
        <a:xfrm>
          <a:off x="3480670" y="89647"/>
          <a:ext cx="477706" cy="781765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/>
            <a:t>Ajuste por Inflación</a:t>
          </a:r>
          <a:r>
            <a:rPr lang="es-AR" sz="1100" b="1" baseline="0"/>
            <a:t> Estático</a:t>
          </a:r>
          <a:endParaRPr lang="es-AR" sz="1100" b="1"/>
        </a:p>
      </xdr:txBody>
    </xdr:sp>
    <xdr:clientData/>
  </xdr:twoCellAnchor>
  <xdr:twoCellAnchor>
    <xdr:from>
      <xdr:col>5</xdr:col>
      <xdr:colOff>225776</xdr:colOff>
      <xdr:row>0</xdr:row>
      <xdr:rowOff>89647</xdr:rowOff>
    </xdr:from>
    <xdr:to>
      <xdr:col>7</xdr:col>
      <xdr:colOff>333687</xdr:colOff>
      <xdr:row>4</xdr:row>
      <xdr:rowOff>109412</xdr:rowOff>
    </xdr:to>
    <xdr:sp macro="" textlink="">
      <xdr:nvSpPr>
        <xdr:cNvPr id="6" name="CuadroTexto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/>
      </xdr:nvSpPr>
      <xdr:spPr>
        <a:xfrm>
          <a:off x="4035776" y="89647"/>
          <a:ext cx="1631911" cy="781765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/>
            <a:t>Ajuste por Inflación</a:t>
          </a:r>
          <a:r>
            <a:rPr lang="es-AR" sz="1100" b="1" baseline="0"/>
            <a:t> Dinámico</a:t>
          </a:r>
          <a:endParaRPr lang="es-AR" sz="1100" b="1"/>
        </a:p>
      </xdr:txBody>
    </xdr:sp>
    <xdr:clientData/>
  </xdr:twoCellAnchor>
  <xdr:twoCellAnchor>
    <xdr:from>
      <xdr:col>1</xdr:col>
      <xdr:colOff>56029</xdr:colOff>
      <xdr:row>0</xdr:row>
      <xdr:rowOff>89647</xdr:rowOff>
    </xdr:from>
    <xdr:to>
      <xdr:col>1</xdr:col>
      <xdr:colOff>1856029</xdr:colOff>
      <xdr:row>4</xdr:row>
      <xdr:rowOff>109412</xdr:rowOff>
    </xdr:to>
    <xdr:sp macro="" textlink="">
      <xdr:nvSpPr>
        <xdr:cNvPr id="12" name="CuadroTexto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 txBox="1"/>
      </xdr:nvSpPr>
      <xdr:spPr>
        <a:xfrm>
          <a:off x="294154" y="89647"/>
          <a:ext cx="1800000" cy="476965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/>
            <a:t>Indice</a:t>
          </a:r>
        </a:p>
      </xdr:txBody>
    </xdr:sp>
    <xdr:clientData/>
  </xdr:twoCellAnchor>
  <xdr:twoCellAnchor>
    <xdr:from>
      <xdr:col>1</xdr:col>
      <xdr:colOff>1933429</xdr:colOff>
      <xdr:row>0</xdr:row>
      <xdr:rowOff>89647</xdr:rowOff>
    </xdr:from>
    <xdr:to>
      <xdr:col>1</xdr:col>
      <xdr:colOff>3733429</xdr:colOff>
      <xdr:row>4</xdr:row>
      <xdr:rowOff>109412</xdr:rowOff>
    </xdr:to>
    <xdr:sp macro="" textlink="">
      <xdr:nvSpPr>
        <xdr:cNvPr id="13" name="CuadroTexto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 txBox="1"/>
      </xdr:nvSpPr>
      <xdr:spPr>
        <a:xfrm>
          <a:off x="2171554" y="89647"/>
          <a:ext cx="1800000" cy="476965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/>
            <a:t>Índice de Precios General al Consumidor - IPC</a:t>
          </a:r>
        </a:p>
      </xdr:txBody>
    </xdr:sp>
    <xdr:clientData/>
  </xdr:twoCellAnchor>
  <xdr:twoCellAnchor>
    <xdr:from>
      <xdr:col>1</xdr:col>
      <xdr:colOff>3810829</xdr:colOff>
      <xdr:row>0</xdr:row>
      <xdr:rowOff>89647</xdr:rowOff>
    </xdr:from>
    <xdr:to>
      <xdr:col>4</xdr:col>
      <xdr:colOff>355270</xdr:colOff>
      <xdr:row>4</xdr:row>
      <xdr:rowOff>109412</xdr:rowOff>
    </xdr:to>
    <xdr:sp macro="" textlink="">
      <xdr:nvSpPr>
        <xdr:cNvPr id="14" name="CuadroTexto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 txBox="1"/>
      </xdr:nvSpPr>
      <xdr:spPr>
        <a:xfrm>
          <a:off x="4048954" y="89647"/>
          <a:ext cx="2087991" cy="476965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/>
            <a:t>Determinación</a:t>
          </a:r>
          <a:r>
            <a:rPr lang="es-AR" sz="1100" b="1" baseline="0"/>
            <a:t> Ajuste por Inflación Impositivo</a:t>
          </a:r>
          <a:endParaRPr lang="es-AR" sz="1100" b="1"/>
        </a:p>
      </xdr:txBody>
    </xdr:sp>
    <xdr:clientData/>
  </xdr:twoCellAnchor>
  <xdr:twoCellAnchor>
    <xdr:from>
      <xdr:col>4</xdr:col>
      <xdr:colOff>432670</xdr:colOff>
      <xdr:row>0</xdr:row>
      <xdr:rowOff>89647</xdr:rowOff>
    </xdr:from>
    <xdr:to>
      <xdr:col>5</xdr:col>
      <xdr:colOff>148376</xdr:colOff>
      <xdr:row>4</xdr:row>
      <xdr:rowOff>109412</xdr:rowOff>
    </xdr:to>
    <xdr:sp macro="" textlink="">
      <xdr:nvSpPr>
        <xdr:cNvPr id="15" name="CuadroTexto 1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 txBox="1"/>
      </xdr:nvSpPr>
      <xdr:spPr>
        <a:xfrm>
          <a:off x="6214345" y="89647"/>
          <a:ext cx="1811206" cy="476965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/>
            <a:t>Ajuste por Inflación</a:t>
          </a:r>
          <a:r>
            <a:rPr lang="es-AR" sz="1100" b="1" baseline="0"/>
            <a:t> Estático</a:t>
          </a:r>
          <a:endParaRPr lang="es-AR" sz="1100" b="1"/>
        </a:p>
      </xdr:txBody>
    </xdr:sp>
    <xdr:clientData/>
  </xdr:twoCellAnchor>
  <xdr:twoCellAnchor>
    <xdr:from>
      <xdr:col>5</xdr:col>
      <xdr:colOff>225776</xdr:colOff>
      <xdr:row>0</xdr:row>
      <xdr:rowOff>89647</xdr:rowOff>
    </xdr:from>
    <xdr:to>
      <xdr:col>7</xdr:col>
      <xdr:colOff>333687</xdr:colOff>
      <xdr:row>4</xdr:row>
      <xdr:rowOff>109412</xdr:rowOff>
    </xdr:to>
    <xdr:sp macro="" textlink="">
      <xdr:nvSpPr>
        <xdr:cNvPr id="16" name="CuadroTexto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 txBox="1"/>
      </xdr:nvSpPr>
      <xdr:spPr>
        <a:xfrm>
          <a:off x="8102951" y="89647"/>
          <a:ext cx="1803361" cy="476965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/>
            <a:t>Ajuste por Inflación</a:t>
          </a:r>
          <a:r>
            <a:rPr lang="es-AR" sz="1100" b="1" baseline="0"/>
            <a:t> Dinámico</a:t>
          </a:r>
          <a:endParaRPr lang="es-AR" sz="1100" b="1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56029</xdr:colOff>
      <xdr:row>0</xdr:row>
      <xdr:rowOff>89647</xdr:rowOff>
    </xdr:from>
    <xdr:to>
      <xdr:col>3</xdr:col>
      <xdr:colOff>152734</xdr:colOff>
      <xdr:row>4</xdr:row>
      <xdr:rowOff>109412</xdr:rowOff>
    </xdr:to>
    <xdr:sp macro="" textlink="">
      <xdr:nvSpPr>
        <xdr:cNvPr id="2" name="CuadroText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303679" y="89647"/>
          <a:ext cx="1801680" cy="476965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/>
            <a:t>Indice</a:t>
          </a:r>
        </a:p>
      </xdr:txBody>
    </xdr:sp>
    <xdr:clientData/>
  </xdr:twoCellAnchor>
  <xdr:twoCellAnchor>
    <xdr:from>
      <xdr:col>3</xdr:col>
      <xdr:colOff>229719</xdr:colOff>
      <xdr:row>0</xdr:row>
      <xdr:rowOff>89647</xdr:rowOff>
    </xdr:from>
    <xdr:to>
      <xdr:col>5</xdr:col>
      <xdr:colOff>382455</xdr:colOff>
      <xdr:row>4</xdr:row>
      <xdr:rowOff>109412</xdr:rowOff>
    </xdr:to>
    <xdr:sp macro="" textlink="">
      <xdr:nvSpPr>
        <xdr:cNvPr id="3" name="CuadroText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2182344" y="89647"/>
          <a:ext cx="1800561" cy="476965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/>
            <a:t>Balance impositivo de explotación unipersonal</a:t>
          </a:r>
        </a:p>
      </xdr:txBody>
    </xdr:sp>
    <xdr:clientData/>
  </xdr:twoCellAnchor>
  <xdr:twoCellAnchor>
    <xdr:from>
      <xdr:col>5</xdr:col>
      <xdr:colOff>459440</xdr:colOff>
      <xdr:row>0</xdr:row>
      <xdr:rowOff>89647</xdr:rowOff>
    </xdr:from>
    <xdr:to>
      <xdr:col>7</xdr:col>
      <xdr:colOff>735440</xdr:colOff>
      <xdr:row>4</xdr:row>
      <xdr:rowOff>109412</xdr:rowOff>
    </xdr:to>
    <xdr:sp macro="" textlink="">
      <xdr:nvSpPr>
        <xdr:cNvPr id="4" name="CuadroText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4059890" y="89647"/>
          <a:ext cx="1800000" cy="476965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/>
            <a:t>Determinación</a:t>
          </a:r>
          <a:r>
            <a:rPr lang="es-AR" sz="1100" b="1" baseline="0"/>
            <a:t> Ajuste por Inflación Impositivo</a:t>
          </a:r>
          <a:endParaRPr lang="es-AR" sz="1100" b="1"/>
        </a:p>
      </xdr:txBody>
    </xdr:sp>
    <xdr:clientData/>
  </xdr:twoCellAnchor>
  <xdr:twoCellAnchor>
    <xdr:from>
      <xdr:col>8</xdr:col>
      <xdr:colOff>50425</xdr:colOff>
      <xdr:row>0</xdr:row>
      <xdr:rowOff>89647</xdr:rowOff>
    </xdr:from>
    <xdr:to>
      <xdr:col>10</xdr:col>
      <xdr:colOff>326425</xdr:colOff>
      <xdr:row>4</xdr:row>
      <xdr:rowOff>109412</xdr:rowOff>
    </xdr:to>
    <xdr:sp macro="" textlink="">
      <xdr:nvSpPr>
        <xdr:cNvPr id="5" name="CuadroTexto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 txBox="1"/>
      </xdr:nvSpPr>
      <xdr:spPr>
        <a:xfrm>
          <a:off x="5936875" y="89647"/>
          <a:ext cx="1800000" cy="476965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/>
            <a:t>Ajuste por Inflación</a:t>
          </a:r>
          <a:r>
            <a:rPr lang="es-AR" sz="1100" b="1" baseline="0"/>
            <a:t> Estático</a:t>
          </a:r>
          <a:endParaRPr lang="es-AR" sz="1100" b="1"/>
        </a:p>
      </xdr:txBody>
    </xdr:sp>
    <xdr:clientData/>
  </xdr:twoCellAnchor>
  <xdr:twoCellAnchor>
    <xdr:from>
      <xdr:col>10</xdr:col>
      <xdr:colOff>403411</xdr:colOff>
      <xdr:row>0</xdr:row>
      <xdr:rowOff>89647</xdr:rowOff>
    </xdr:from>
    <xdr:to>
      <xdr:col>12</xdr:col>
      <xdr:colOff>679411</xdr:colOff>
      <xdr:row>4</xdr:row>
      <xdr:rowOff>109412</xdr:rowOff>
    </xdr:to>
    <xdr:sp macro="" textlink="">
      <xdr:nvSpPr>
        <xdr:cNvPr id="6" name="CuadroTexto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/>
      </xdr:nvSpPr>
      <xdr:spPr>
        <a:xfrm>
          <a:off x="7813861" y="89647"/>
          <a:ext cx="1800000" cy="476965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/>
            <a:t>Ajuste por Inflación</a:t>
          </a:r>
          <a:r>
            <a:rPr lang="es-AR" sz="1100" b="1" baseline="0"/>
            <a:t> Dinámico</a:t>
          </a:r>
          <a:endParaRPr lang="es-AR" sz="1100" b="1"/>
        </a:p>
      </xdr:txBody>
    </xdr:sp>
    <xdr:clientData/>
  </xdr:twoCellAnchor>
  <xdr:twoCellAnchor>
    <xdr:from>
      <xdr:col>1</xdr:col>
      <xdr:colOff>56029</xdr:colOff>
      <xdr:row>0</xdr:row>
      <xdr:rowOff>89647</xdr:rowOff>
    </xdr:from>
    <xdr:to>
      <xdr:col>3</xdr:col>
      <xdr:colOff>152734</xdr:colOff>
      <xdr:row>4</xdr:row>
      <xdr:rowOff>109412</xdr:rowOff>
    </xdr:to>
    <xdr:sp macro="" textlink="">
      <xdr:nvSpPr>
        <xdr:cNvPr id="7" name="CuadroTexto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 txBox="1"/>
      </xdr:nvSpPr>
      <xdr:spPr>
        <a:xfrm>
          <a:off x="294154" y="89647"/>
          <a:ext cx="1792155" cy="476965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/>
            <a:t>Indice</a:t>
          </a:r>
        </a:p>
      </xdr:txBody>
    </xdr:sp>
    <xdr:clientData/>
  </xdr:twoCellAnchor>
  <xdr:twoCellAnchor>
    <xdr:from>
      <xdr:col>3</xdr:col>
      <xdr:colOff>229719</xdr:colOff>
      <xdr:row>0</xdr:row>
      <xdr:rowOff>89647</xdr:rowOff>
    </xdr:from>
    <xdr:to>
      <xdr:col>5</xdr:col>
      <xdr:colOff>382455</xdr:colOff>
      <xdr:row>4</xdr:row>
      <xdr:rowOff>109412</xdr:rowOff>
    </xdr:to>
    <xdr:sp macro="" textlink="">
      <xdr:nvSpPr>
        <xdr:cNvPr id="8" name="CuadroTexto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 txBox="1"/>
      </xdr:nvSpPr>
      <xdr:spPr>
        <a:xfrm>
          <a:off x="2163294" y="89647"/>
          <a:ext cx="1810086" cy="476965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/>
            <a:t>Balance impositivo de explotación unipersonal</a:t>
          </a:r>
        </a:p>
      </xdr:txBody>
    </xdr:sp>
    <xdr:clientData/>
  </xdr:twoCellAnchor>
  <xdr:twoCellAnchor>
    <xdr:from>
      <xdr:col>5</xdr:col>
      <xdr:colOff>459440</xdr:colOff>
      <xdr:row>0</xdr:row>
      <xdr:rowOff>89647</xdr:rowOff>
    </xdr:from>
    <xdr:to>
      <xdr:col>7</xdr:col>
      <xdr:colOff>735440</xdr:colOff>
      <xdr:row>4</xdr:row>
      <xdr:rowOff>109412</xdr:rowOff>
    </xdr:to>
    <xdr:sp macro="" textlink="">
      <xdr:nvSpPr>
        <xdr:cNvPr id="9" name="CuadroTexto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 txBox="1"/>
      </xdr:nvSpPr>
      <xdr:spPr>
        <a:xfrm>
          <a:off x="4050365" y="89647"/>
          <a:ext cx="1800000" cy="476965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/>
            <a:t>Determinación</a:t>
          </a:r>
          <a:r>
            <a:rPr lang="es-AR" sz="1100" b="1" baseline="0"/>
            <a:t> Ajuste por Inflación Impositivo</a:t>
          </a:r>
          <a:endParaRPr lang="es-AR" sz="1100" b="1"/>
        </a:p>
      </xdr:txBody>
    </xdr:sp>
    <xdr:clientData/>
  </xdr:twoCellAnchor>
  <xdr:twoCellAnchor>
    <xdr:from>
      <xdr:col>8</xdr:col>
      <xdr:colOff>50425</xdr:colOff>
      <xdr:row>0</xdr:row>
      <xdr:rowOff>89647</xdr:rowOff>
    </xdr:from>
    <xdr:to>
      <xdr:col>10</xdr:col>
      <xdr:colOff>326425</xdr:colOff>
      <xdr:row>4</xdr:row>
      <xdr:rowOff>109412</xdr:rowOff>
    </xdr:to>
    <xdr:sp macro="" textlink="">
      <xdr:nvSpPr>
        <xdr:cNvPr id="10" name="CuadroTexto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 txBox="1"/>
      </xdr:nvSpPr>
      <xdr:spPr>
        <a:xfrm>
          <a:off x="5927350" y="89647"/>
          <a:ext cx="1800000" cy="476965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/>
            <a:t>Ajuste por Inflación</a:t>
          </a:r>
          <a:r>
            <a:rPr lang="es-AR" sz="1100" b="1" baseline="0"/>
            <a:t> Estático</a:t>
          </a:r>
          <a:endParaRPr lang="es-AR" sz="1100" b="1"/>
        </a:p>
      </xdr:txBody>
    </xdr:sp>
    <xdr:clientData/>
  </xdr:twoCellAnchor>
  <xdr:twoCellAnchor>
    <xdr:from>
      <xdr:col>10</xdr:col>
      <xdr:colOff>403411</xdr:colOff>
      <xdr:row>0</xdr:row>
      <xdr:rowOff>89647</xdr:rowOff>
    </xdr:from>
    <xdr:to>
      <xdr:col>12</xdr:col>
      <xdr:colOff>679411</xdr:colOff>
      <xdr:row>4</xdr:row>
      <xdr:rowOff>109412</xdr:rowOff>
    </xdr:to>
    <xdr:sp macro="" textlink="">
      <xdr:nvSpPr>
        <xdr:cNvPr id="11" name="CuadroTexto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 txBox="1"/>
      </xdr:nvSpPr>
      <xdr:spPr>
        <a:xfrm>
          <a:off x="7804336" y="89647"/>
          <a:ext cx="1800000" cy="476965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/>
            <a:t>Ajuste por Inflación</a:t>
          </a:r>
          <a:r>
            <a:rPr lang="es-AR" sz="1100" b="1" baseline="0"/>
            <a:t> Dinámico</a:t>
          </a:r>
          <a:endParaRPr lang="es-AR" sz="1100" b="1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758358</xdr:colOff>
      <xdr:row>12</xdr:row>
      <xdr:rowOff>25213</xdr:rowOff>
    </xdr:from>
    <xdr:to>
      <xdr:col>3</xdr:col>
      <xdr:colOff>758358</xdr:colOff>
      <xdr:row>31</xdr:row>
      <xdr:rowOff>0</xdr:rowOff>
    </xdr:to>
    <xdr:cxnSp macro="">
      <xdr:nvCxnSpPr>
        <xdr:cNvPr id="2" name="Conector recto de flecha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CxnSpPr/>
      </xdr:nvCxnSpPr>
      <xdr:spPr>
        <a:xfrm>
          <a:off x="7644933" y="1968313"/>
          <a:ext cx="0" cy="601363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758358</xdr:colOff>
      <xdr:row>34</xdr:row>
      <xdr:rowOff>1682</xdr:rowOff>
    </xdr:from>
    <xdr:to>
      <xdr:col>3</xdr:col>
      <xdr:colOff>758358</xdr:colOff>
      <xdr:row>37</xdr:row>
      <xdr:rowOff>0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CxnSpPr/>
      </xdr:nvCxnSpPr>
      <xdr:spPr>
        <a:xfrm>
          <a:off x="7644933" y="8669432"/>
          <a:ext cx="0" cy="65554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56028</xdr:colOff>
      <xdr:row>0</xdr:row>
      <xdr:rowOff>89647</xdr:rowOff>
    </xdr:from>
    <xdr:to>
      <xdr:col>2</xdr:col>
      <xdr:colOff>365645</xdr:colOff>
      <xdr:row>4</xdr:row>
      <xdr:rowOff>109412</xdr:rowOff>
    </xdr:to>
    <xdr:sp macro="" textlink="">
      <xdr:nvSpPr>
        <xdr:cNvPr id="4" name="CuadroText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303678" y="89647"/>
          <a:ext cx="1795517" cy="476965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/>
            <a:t>Indice</a:t>
          </a:r>
        </a:p>
      </xdr:txBody>
    </xdr:sp>
    <xdr:clientData/>
  </xdr:twoCellAnchor>
  <xdr:twoCellAnchor>
    <xdr:from>
      <xdr:col>2</xdr:col>
      <xdr:colOff>443045</xdr:colOff>
      <xdr:row>0</xdr:row>
      <xdr:rowOff>89647</xdr:rowOff>
    </xdr:from>
    <xdr:to>
      <xdr:col>2</xdr:col>
      <xdr:colOff>2243045</xdr:colOff>
      <xdr:row>4</xdr:row>
      <xdr:rowOff>109412</xdr:rowOff>
    </xdr:to>
    <xdr:sp macro="" textlink="">
      <xdr:nvSpPr>
        <xdr:cNvPr id="5" name="CuadroText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/>
      </xdr:nvSpPr>
      <xdr:spPr>
        <a:xfrm>
          <a:off x="2176595" y="89647"/>
          <a:ext cx="1800000" cy="476965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/>
            <a:t>Índice de Precios General al Consumidor - IPC</a:t>
          </a:r>
        </a:p>
      </xdr:txBody>
    </xdr:sp>
    <xdr:clientData/>
  </xdr:twoCellAnchor>
  <xdr:twoCellAnchor>
    <xdr:from>
      <xdr:col>2</xdr:col>
      <xdr:colOff>4197845</xdr:colOff>
      <xdr:row>0</xdr:row>
      <xdr:rowOff>89647</xdr:rowOff>
    </xdr:from>
    <xdr:to>
      <xdr:col>3</xdr:col>
      <xdr:colOff>843139</xdr:colOff>
      <xdr:row>4</xdr:row>
      <xdr:rowOff>109412</xdr:rowOff>
    </xdr:to>
    <xdr:sp macro="" textlink="">
      <xdr:nvSpPr>
        <xdr:cNvPr id="6" name="CuadroTexto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/>
      </xdr:nvSpPr>
      <xdr:spPr>
        <a:xfrm>
          <a:off x="5931395" y="89647"/>
          <a:ext cx="1798319" cy="476965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/>
            <a:t>Determinación</a:t>
          </a:r>
          <a:r>
            <a:rPr lang="es-AR" sz="1100" b="1" baseline="0"/>
            <a:t> Ajuste por Inflación Impositivo</a:t>
          </a:r>
          <a:endParaRPr lang="es-AR" sz="1100" b="1"/>
        </a:p>
      </xdr:txBody>
    </xdr:sp>
    <xdr:clientData/>
  </xdr:twoCellAnchor>
  <xdr:twoCellAnchor>
    <xdr:from>
      <xdr:col>3</xdr:col>
      <xdr:colOff>920539</xdr:colOff>
      <xdr:row>0</xdr:row>
      <xdr:rowOff>89647</xdr:rowOff>
    </xdr:from>
    <xdr:to>
      <xdr:col>4</xdr:col>
      <xdr:colOff>1207745</xdr:colOff>
      <xdr:row>4</xdr:row>
      <xdr:rowOff>109412</xdr:rowOff>
    </xdr:to>
    <xdr:sp macro="" textlink="">
      <xdr:nvSpPr>
        <xdr:cNvPr id="7" name="CuadroTexto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/>
      </xdr:nvSpPr>
      <xdr:spPr>
        <a:xfrm>
          <a:off x="7807114" y="89647"/>
          <a:ext cx="1801681" cy="476965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/>
            <a:t>Ajuste por Inflación</a:t>
          </a:r>
          <a:r>
            <a:rPr lang="es-AR" sz="1100" b="1" baseline="0"/>
            <a:t> Dinámico</a:t>
          </a:r>
          <a:endParaRPr lang="es-AR" sz="1100" b="1"/>
        </a:p>
      </xdr:txBody>
    </xdr:sp>
    <xdr:clientData/>
  </xdr:twoCellAnchor>
  <xdr:twoCellAnchor>
    <xdr:from>
      <xdr:col>2</xdr:col>
      <xdr:colOff>2320445</xdr:colOff>
      <xdr:row>0</xdr:row>
      <xdr:rowOff>89647</xdr:rowOff>
    </xdr:from>
    <xdr:to>
      <xdr:col>2</xdr:col>
      <xdr:colOff>4120445</xdr:colOff>
      <xdr:row>4</xdr:row>
      <xdr:rowOff>109412</xdr:rowOff>
    </xdr:to>
    <xdr:sp macro="" textlink="">
      <xdr:nvSpPr>
        <xdr:cNvPr id="8" name="CuadroTexto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 txBox="1"/>
      </xdr:nvSpPr>
      <xdr:spPr>
        <a:xfrm>
          <a:off x="4053995" y="89647"/>
          <a:ext cx="1800000" cy="476965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/>
            <a:t>Balance impositivo de explotación unipersonal</a:t>
          </a:r>
        </a:p>
      </xdr:txBody>
    </xdr:sp>
    <xdr:clientData/>
  </xdr:twoCellAnchor>
  <xdr:twoCellAnchor>
    <xdr:from>
      <xdr:col>3</xdr:col>
      <xdr:colOff>758358</xdr:colOff>
      <xdr:row>12</xdr:row>
      <xdr:rowOff>25213</xdr:rowOff>
    </xdr:from>
    <xdr:to>
      <xdr:col>3</xdr:col>
      <xdr:colOff>758358</xdr:colOff>
      <xdr:row>31</xdr:row>
      <xdr:rowOff>0</xdr:rowOff>
    </xdr:to>
    <xdr:cxnSp macro="">
      <xdr:nvCxnSpPr>
        <xdr:cNvPr id="9" name="Conector recto de flecha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CxnSpPr/>
      </xdr:nvCxnSpPr>
      <xdr:spPr>
        <a:xfrm>
          <a:off x="7654458" y="1968313"/>
          <a:ext cx="0" cy="601363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758358</xdr:colOff>
      <xdr:row>34</xdr:row>
      <xdr:rowOff>1682</xdr:rowOff>
    </xdr:from>
    <xdr:to>
      <xdr:col>3</xdr:col>
      <xdr:colOff>758358</xdr:colOff>
      <xdr:row>37</xdr:row>
      <xdr:rowOff>0</xdr:rowOff>
    </xdr:to>
    <xdr:cxnSp macro="">
      <xdr:nvCxnSpPr>
        <xdr:cNvPr id="10" name="Conector recto de flecha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CxnSpPr/>
      </xdr:nvCxnSpPr>
      <xdr:spPr>
        <a:xfrm>
          <a:off x="7654458" y="8669432"/>
          <a:ext cx="0" cy="65554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56028</xdr:colOff>
      <xdr:row>0</xdr:row>
      <xdr:rowOff>89647</xdr:rowOff>
    </xdr:from>
    <xdr:to>
      <xdr:col>2</xdr:col>
      <xdr:colOff>365645</xdr:colOff>
      <xdr:row>4</xdr:row>
      <xdr:rowOff>109412</xdr:rowOff>
    </xdr:to>
    <xdr:sp macro="" textlink="">
      <xdr:nvSpPr>
        <xdr:cNvPr id="11" name="CuadroTexto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 txBox="1"/>
      </xdr:nvSpPr>
      <xdr:spPr>
        <a:xfrm>
          <a:off x="294153" y="89647"/>
          <a:ext cx="1805042" cy="476965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/>
            <a:t>Indice</a:t>
          </a:r>
        </a:p>
      </xdr:txBody>
    </xdr:sp>
    <xdr:clientData/>
  </xdr:twoCellAnchor>
  <xdr:twoCellAnchor>
    <xdr:from>
      <xdr:col>2</xdr:col>
      <xdr:colOff>443045</xdr:colOff>
      <xdr:row>0</xdr:row>
      <xdr:rowOff>89647</xdr:rowOff>
    </xdr:from>
    <xdr:to>
      <xdr:col>2</xdr:col>
      <xdr:colOff>2243045</xdr:colOff>
      <xdr:row>4</xdr:row>
      <xdr:rowOff>109412</xdr:rowOff>
    </xdr:to>
    <xdr:sp macro="" textlink="">
      <xdr:nvSpPr>
        <xdr:cNvPr id="12" name="CuadroText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 txBox="1"/>
      </xdr:nvSpPr>
      <xdr:spPr>
        <a:xfrm>
          <a:off x="2176595" y="89647"/>
          <a:ext cx="1800000" cy="476965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/>
            <a:t>Índice de Precios General al Consumidor - IPC</a:t>
          </a:r>
        </a:p>
      </xdr:txBody>
    </xdr:sp>
    <xdr:clientData/>
  </xdr:twoCellAnchor>
  <xdr:twoCellAnchor>
    <xdr:from>
      <xdr:col>2</xdr:col>
      <xdr:colOff>4197845</xdr:colOff>
      <xdr:row>0</xdr:row>
      <xdr:rowOff>89647</xdr:rowOff>
    </xdr:from>
    <xdr:to>
      <xdr:col>3</xdr:col>
      <xdr:colOff>843139</xdr:colOff>
      <xdr:row>4</xdr:row>
      <xdr:rowOff>109412</xdr:rowOff>
    </xdr:to>
    <xdr:sp macro="" textlink="">
      <xdr:nvSpPr>
        <xdr:cNvPr id="13" name="CuadroTexto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 txBox="1"/>
      </xdr:nvSpPr>
      <xdr:spPr>
        <a:xfrm>
          <a:off x="5931395" y="89647"/>
          <a:ext cx="1807844" cy="476965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/>
            <a:t>Determinación</a:t>
          </a:r>
          <a:r>
            <a:rPr lang="es-AR" sz="1100" b="1" baseline="0"/>
            <a:t> Ajuste por Inflación Impositivo</a:t>
          </a:r>
          <a:endParaRPr lang="es-AR" sz="1100" b="1"/>
        </a:p>
      </xdr:txBody>
    </xdr:sp>
    <xdr:clientData/>
  </xdr:twoCellAnchor>
  <xdr:twoCellAnchor>
    <xdr:from>
      <xdr:col>3</xdr:col>
      <xdr:colOff>920539</xdr:colOff>
      <xdr:row>0</xdr:row>
      <xdr:rowOff>89647</xdr:rowOff>
    </xdr:from>
    <xdr:to>
      <xdr:col>4</xdr:col>
      <xdr:colOff>1207745</xdr:colOff>
      <xdr:row>4</xdr:row>
      <xdr:rowOff>109412</xdr:rowOff>
    </xdr:to>
    <xdr:sp macro="" textlink="">
      <xdr:nvSpPr>
        <xdr:cNvPr id="14" name="CuadroTexto 1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SpPr txBox="1"/>
      </xdr:nvSpPr>
      <xdr:spPr>
        <a:xfrm>
          <a:off x="7816639" y="89647"/>
          <a:ext cx="1792156" cy="476965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/>
            <a:t>Ajuste por Inflación</a:t>
          </a:r>
          <a:r>
            <a:rPr lang="es-AR" sz="1100" b="1" baseline="0"/>
            <a:t> Dinámico</a:t>
          </a:r>
          <a:endParaRPr lang="es-AR" sz="1100" b="1"/>
        </a:p>
      </xdr:txBody>
    </xdr:sp>
    <xdr:clientData/>
  </xdr:twoCellAnchor>
  <xdr:twoCellAnchor>
    <xdr:from>
      <xdr:col>2</xdr:col>
      <xdr:colOff>2320445</xdr:colOff>
      <xdr:row>0</xdr:row>
      <xdr:rowOff>89647</xdr:rowOff>
    </xdr:from>
    <xdr:to>
      <xdr:col>2</xdr:col>
      <xdr:colOff>4120445</xdr:colOff>
      <xdr:row>4</xdr:row>
      <xdr:rowOff>109412</xdr:rowOff>
    </xdr:to>
    <xdr:sp macro="" textlink="">
      <xdr:nvSpPr>
        <xdr:cNvPr id="15" name="CuadroTexto 1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SpPr txBox="1"/>
      </xdr:nvSpPr>
      <xdr:spPr>
        <a:xfrm>
          <a:off x="4053995" y="89647"/>
          <a:ext cx="1800000" cy="476965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/>
            <a:t>Balance impositivo de explotación unipersonal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133350</xdr:rowOff>
    </xdr:from>
    <xdr:to>
      <xdr:col>1</xdr:col>
      <xdr:colOff>0</xdr:colOff>
      <xdr:row>0</xdr:row>
      <xdr:rowOff>638175</xdr:rowOff>
    </xdr:to>
    <xdr:pic>
      <xdr:nvPicPr>
        <xdr:cNvPr id="1088" name="Imagen 2" descr="https://trivia.consejo.org.ar/static/images/logos_juntos_centrar.png">
          <a:extLst>
            <a:ext uri="{FF2B5EF4-FFF2-40B4-BE49-F238E27FC236}">
              <a16:creationId xmlns:a16="http://schemas.microsoft.com/office/drawing/2014/main" id="{00000000-0008-0000-01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33350"/>
          <a:ext cx="36099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56028</xdr:colOff>
      <xdr:row>0</xdr:row>
      <xdr:rowOff>89647</xdr:rowOff>
    </xdr:from>
    <xdr:to>
      <xdr:col>1</xdr:col>
      <xdr:colOff>1856028</xdr:colOff>
      <xdr:row>4</xdr:row>
      <xdr:rowOff>109412</xdr:rowOff>
    </xdr:to>
    <xdr:sp macro="" textlink="">
      <xdr:nvSpPr>
        <xdr:cNvPr id="2" name="CuadroText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303678" y="89647"/>
          <a:ext cx="1800000" cy="476965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/>
            <a:t>Indice</a:t>
          </a:r>
        </a:p>
      </xdr:txBody>
    </xdr:sp>
    <xdr:clientData/>
  </xdr:twoCellAnchor>
  <xdr:twoCellAnchor>
    <xdr:from>
      <xdr:col>1</xdr:col>
      <xdr:colOff>1933428</xdr:colOff>
      <xdr:row>0</xdr:row>
      <xdr:rowOff>89647</xdr:rowOff>
    </xdr:from>
    <xdr:to>
      <xdr:col>1</xdr:col>
      <xdr:colOff>3733428</xdr:colOff>
      <xdr:row>4</xdr:row>
      <xdr:rowOff>109412</xdr:rowOff>
    </xdr:to>
    <xdr:sp macro="" textlink="">
      <xdr:nvSpPr>
        <xdr:cNvPr id="3" name="CuadroText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/>
      </xdr:nvSpPr>
      <xdr:spPr>
        <a:xfrm>
          <a:off x="2181078" y="89647"/>
          <a:ext cx="1800000" cy="476965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/>
            <a:t>Índice de Precios General al Consumidor - IPC</a:t>
          </a:r>
        </a:p>
      </xdr:txBody>
    </xdr:sp>
    <xdr:clientData/>
  </xdr:twoCellAnchor>
  <xdr:twoCellAnchor>
    <xdr:from>
      <xdr:col>2</xdr:col>
      <xdr:colOff>163728</xdr:colOff>
      <xdr:row>0</xdr:row>
      <xdr:rowOff>89647</xdr:rowOff>
    </xdr:from>
    <xdr:to>
      <xdr:col>4</xdr:col>
      <xdr:colOff>439728</xdr:colOff>
      <xdr:row>4</xdr:row>
      <xdr:rowOff>109412</xdr:rowOff>
    </xdr:to>
    <xdr:sp macro="" textlink="">
      <xdr:nvSpPr>
        <xdr:cNvPr id="4" name="CuadroText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5935878" y="89647"/>
          <a:ext cx="1847625" cy="476965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/>
            <a:t>Determinación</a:t>
          </a:r>
          <a:r>
            <a:rPr lang="es-AR" sz="1100" b="1" baseline="0"/>
            <a:t> Ajuste por Inflación Impositivo</a:t>
          </a:r>
          <a:endParaRPr lang="es-AR" sz="1100" b="1"/>
        </a:p>
      </xdr:txBody>
    </xdr:sp>
    <xdr:clientData/>
  </xdr:twoCellAnchor>
  <xdr:twoCellAnchor>
    <xdr:from>
      <xdr:col>4</xdr:col>
      <xdr:colOff>517128</xdr:colOff>
      <xdr:row>0</xdr:row>
      <xdr:rowOff>89647</xdr:rowOff>
    </xdr:from>
    <xdr:to>
      <xdr:col>7</xdr:col>
      <xdr:colOff>31128</xdr:colOff>
      <xdr:row>4</xdr:row>
      <xdr:rowOff>109412</xdr:rowOff>
    </xdr:to>
    <xdr:sp macro="" textlink="">
      <xdr:nvSpPr>
        <xdr:cNvPr id="5" name="CuadroTexto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 txBox="1"/>
      </xdr:nvSpPr>
      <xdr:spPr>
        <a:xfrm>
          <a:off x="7860903" y="89647"/>
          <a:ext cx="1800000" cy="476965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/>
            <a:t>Ajuste por Inflación</a:t>
          </a:r>
          <a:r>
            <a:rPr lang="es-AR" sz="1100" b="1" baseline="0"/>
            <a:t> Estatico</a:t>
          </a:r>
          <a:endParaRPr lang="es-AR" sz="1100" b="1"/>
        </a:p>
      </xdr:txBody>
    </xdr:sp>
    <xdr:clientData/>
  </xdr:twoCellAnchor>
  <xdr:twoCellAnchor>
    <xdr:from>
      <xdr:col>1</xdr:col>
      <xdr:colOff>3810828</xdr:colOff>
      <xdr:row>0</xdr:row>
      <xdr:rowOff>89647</xdr:rowOff>
    </xdr:from>
    <xdr:to>
      <xdr:col>2</xdr:col>
      <xdr:colOff>86328</xdr:colOff>
      <xdr:row>4</xdr:row>
      <xdr:rowOff>109412</xdr:rowOff>
    </xdr:to>
    <xdr:sp macro="" textlink="">
      <xdr:nvSpPr>
        <xdr:cNvPr id="6" name="CuadroTexto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 txBox="1"/>
      </xdr:nvSpPr>
      <xdr:spPr>
        <a:xfrm>
          <a:off x="4058478" y="89647"/>
          <a:ext cx="1800000" cy="476965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A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Balance impositivo</a:t>
          </a:r>
          <a:r>
            <a:rPr lang="es-A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explotación u</a:t>
          </a:r>
          <a:r>
            <a:rPr lang="es-A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nipersonal</a:t>
          </a:r>
          <a:endParaRPr lang="es-AR">
            <a:effectLst/>
          </a:endParaRPr>
        </a:p>
      </xdr:txBody>
    </xdr:sp>
    <xdr:clientData/>
  </xdr:twoCellAnchor>
  <xdr:twoCellAnchor>
    <xdr:from>
      <xdr:col>1</xdr:col>
      <xdr:colOff>56028</xdr:colOff>
      <xdr:row>0</xdr:row>
      <xdr:rowOff>89647</xdr:rowOff>
    </xdr:from>
    <xdr:to>
      <xdr:col>1</xdr:col>
      <xdr:colOff>1856028</xdr:colOff>
      <xdr:row>4</xdr:row>
      <xdr:rowOff>109412</xdr:rowOff>
    </xdr:to>
    <xdr:sp macro="" textlink="">
      <xdr:nvSpPr>
        <xdr:cNvPr id="7" name="CuadroTexto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 txBox="1"/>
      </xdr:nvSpPr>
      <xdr:spPr>
        <a:xfrm>
          <a:off x="294153" y="89647"/>
          <a:ext cx="1800000" cy="476965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/>
            <a:t>Indice</a:t>
          </a:r>
        </a:p>
      </xdr:txBody>
    </xdr:sp>
    <xdr:clientData/>
  </xdr:twoCellAnchor>
  <xdr:twoCellAnchor>
    <xdr:from>
      <xdr:col>1</xdr:col>
      <xdr:colOff>1933428</xdr:colOff>
      <xdr:row>0</xdr:row>
      <xdr:rowOff>89647</xdr:rowOff>
    </xdr:from>
    <xdr:to>
      <xdr:col>1</xdr:col>
      <xdr:colOff>3733428</xdr:colOff>
      <xdr:row>4</xdr:row>
      <xdr:rowOff>109412</xdr:rowOff>
    </xdr:to>
    <xdr:sp macro="" textlink="">
      <xdr:nvSpPr>
        <xdr:cNvPr id="8" name="CuadroTexto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 txBox="1"/>
      </xdr:nvSpPr>
      <xdr:spPr>
        <a:xfrm>
          <a:off x="2171553" y="89647"/>
          <a:ext cx="1800000" cy="476965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/>
            <a:t>Índice de Precios General al Consumidor - IPC</a:t>
          </a:r>
        </a:p>
      </xdr:txBody>
    </xdr:sp>
    <xdr:clientData/>
  </xdr:twoCellAnchor>
  <xdr:twoCellAnchor>
    <xdr:from>
      <xdr:col>2</xdr:col>
      <xdr:colOff>163728</xdr:colOff>
      <xdr:row>0</xdr:row>
      <xdr:rowOff>89647</xdr:rowOff>
    </xdr:from>
    <xdr:to>
      <xdr:col>4</xdr:col>
      <xdr:colOff>439728</xdr:colOff>
      <xdr:row>4</xdr:row>
      <xdr:rowOff>109412</xdr:rowOff>
    </xdr:to>
    <xdr:sp macro="" textlink="">
      <xdr:nvSpPr>
        <xdr:cNvPr id="9" name="CuadroTexto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SpPr txBox="1"/>
      </xdr:nvSpPr>
      <xdr:spPr>
        <a:xfrm>
          <a:off x="5926353" y="89647"/>
          <a:ext cx="1942875" cy="476965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/>
            <a:t>Determinación</a:t>
          </a:r>
          <a:r>
            <a:rPr lang="es-AR" sz="1100" b="1" baseline="0"/>
            <a:t> Ajuste por Inflación Impositivo</a:t>
          </a:r>
          <a:endParaRPr lang="es-AR" sz="1100" b="1"/>
        </a:p>
      </xdr:txBody>
    </xdr:sp>
    <xdr:clientData/>
  </xdr:twoCellAnchor>
  <xdr:twoCellAnchor>
    <xdr:from>
      <xdr:col>4</xdr:col>
      <xdr:colOff>517128</xdr:colOff>
      <xdr:row>0</xdr:row>
      <xdr:rowOff>89647</xdr:rowOff>
    </xdr:from>
    <xdr:to>
      <xdr:col>7</xdr:col>
      <xdr:colOff>31128</xdr:colOff>
      <xdr:row>4</xdr:row>
      <xdr:rowOff>109412</xdr:rowOff>
    </xdr:to>
    <xdr:sp macro="" textlink="">
      <xdr:nvSpPr>
        <xdr:cNvPr id="10" name="CuadroTexto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 txBox="1"/>
      </xdr:nvSpPr>
      <xdr:spPr>
        <a:xfrm>
          <a:off x="7946628" y="89647"/>
          <a:ext cx="1800000" cy="476965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/>
            <a:t>Ajuste por Inflación</a:t>
          </a:r>
          <a:r>
            <a:rPr lang="es-AR" sz="1100" b="1" baseline="0"/>
            <a:t> Estatico</a:t>
          </a:r>
          <a:endParaRPr lang="es-AR" sz="1100" b="1"/>
        </a:p>
      </xdr:txBody>
    </xdr:sp>
    <xdr:clientData/>
  </xdr:twoCellAnchor>
  <xdr:twoCellAnchor>
    <xdr:from>
      <xdr:col>1</xdr:col>
      <xdr:colOff>3810828</xdr:colOff>
      <xdr:row>0</xdr:row>
      <xdr:rowOff>89647</xdr:rowOff>
    </xdr:from>
    <xdr:to>
      <xdr:col>2</xdr:col>
      <xdr:colOff>86328</xdr:colOff>
      <xdr:row>4</xdr:row>
      <xdr:rowOff>109412</xdr:rowOff>
    </xdr:to>
    <xdr:sp macro="" textlink="">
      <xdr:nvSpPr>
        <xdr:cNvPr id="11" name="CuadroTexto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SpPr txBox="1"/>
      </xdr:nvSpPr>
      <xdr:spPr>
        <a:xfrm>
          <a:off x="4048953" y="89647"/>
          <a:ext cx="1800000" cy="476965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A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Balance impositivo</a:t>
          </a:r>
          <a:r>
            <a:rPr lang="es-A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explotación u</a:t>
          </a:r>
          <a:r>
            <a:rPr lang="es-A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nipersonal</a:t>
          </a:r>
          <a:endParaRPr lang="es-AR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0</xdr:row>
      <xdr:rowOff>127000</xdr:rowOff>
    </xdr:from>
    <xdr:to>
      <xdr:col>1</xdr:col>
      <xdr:colOff>1948392</xdr:colOff>
      <xdr:row>3</xdr:row>
      <xdr:rowOff>155575</xdr:rowOff>
    </xdr:to>
    <xdr:pic>
      <xdr:nvPicPr>
        <xdr:cNvPr id="2" name="Imagen 1" descr="https://trivia.consejo.org.ar/static/images/logos_juntos_centrar.png">
          <a:extLst>
            <a:ext uri="{FF2B5EF4-FFF2-40B4-BE49-F238E27FC236}">
              <a16:creationId xmlns:a16="http://schemas.microsoft.com/office/drawing/2014/main" id="{E14E939B-1C58-498B-8D28-5C81C316D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7" y="127000"/>
          <a:ext cx="3733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0</xdr:row>
      <xdr:rowOff>127000</xdr:rowOff>
    </xdr:from>
    <xdr:to>
      <xdr:col>1</xdr:col>
      <xdr:colOff>1948392</xdr:colOff>
      <xdr:row>3</xdr:row>
      <xdr:rowOff>155575</xdr:rowOff>
    </xdr:to>
    <xdr:pic>
      <xdr:nvPicPr>
        <xdr:cNvPr id="2" name="Imagen 1" descr="https://trivia.consejo.org.ar/static/images/logos_juntos_centrar.png">
          <a:extLst>
            <a:ext uri="{FF2B5EF4-FFF2-40B4-BE49-F238E27FC236}">
              <a16:creationId xmlns:a16="http://schemas.microsoft.com/office/drawing/2014/main" id="{1ABC85CB-11F9-4E8F-832A-021DB1017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7" y="127000"/>
          <a:ext cx="3733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0</xdr:row>
      <xdr:rowOff>127000</xdr:rowOff>
    </xdr:from>
    <xdr:to>
      <xdr:col>1</xdr:col>
      <xdr:colOff>1948392</xdr:colOff>
      <xdr:row>3</xdr:row>
      <xdr:rowOff>155575</xdr:rowOff>
    </xdr:to>
    <xdr:pic>
      <xdr:nvPicPr>
        <xdr:cNvPr id="3" name="Imagen 2" descr="https://trivia.consejo.org.ar/static/images/logos_juntos_centrar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7" y="127000"/>
          <a:ext cx="36099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0</xdr:row>
      <xdr:rowOff>127000</xdr:rowOff>
    </xdr:from>
    <xdr:to>
      <xdr:col>1</xdr:col>
      <xdr:colOff>1948392</xdr:colOff>
      <xdr:row>3</xdr:row>
      <xdr:rowOff>155575</xdr:rowOff>
    </xdr:to>
    <xdr:pic>
      <xdr:nvPicPr>
        <xdr:cNvPr id="2" name="Imagen 1" descr="https://trivia.consejo.org.ar/static/images/logos_juntos_centrar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7" y="127000"/>
          <a:ext cx="3609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0</xdr:col>
      <xdr:colOff>3609975</xdr:colOff>
      <xdr:row>0</xdr:row>
      <xdr:rowOff>619125</xdr:rowOff>
    </xdr:to>
    <xdr:pic>
      <xdr:nvPicPr>
        <xdr:cNvPr id="3" name="Imagen 2" descr="https://trivia.consejo.org.ar/static/images/logos_juntos_centrar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36099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0</xdr:col>
      <xdr:colOff>3609975</xdr:colOff>
      <xdr:row>0</xdr:row>
      <xdr:rowOff>619125</xdr:rowOff>
    </xdr:to>
    <xdr:pic>
      <xdr:nvPicPr>
        <xdr:cNvPr id="2" name="Imagen 1" descr="https://trivia.consejo.org.ar/static/images/logos_juntos_centrar.png">
          <a:extLst>
            <a:ext uri="{FF2B5EF4-FFF2-40B4-BE49-F238E27FC236}">
              <a16:creationId xmlns:a16="http://schemas.microsoft.com/office/drawing/2014/main" id="{313A83A6-9DB1-4F29-8231-E6DCD4AE1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36099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4</xdr:col>
      <xdr:colOff>561975</xdr:colOff>
      <xdr:row>0</xdr:row>
      <xdr:rowOff>581025</xdr:rowOff>
    </xdr:to>
    <xdr:pic>
      <xdr:nvPicPr>
        <xdr:cNvPr id="3" name="Imagen 2" descr="https://trivia.consejo.org.ar/static/images/logos_juntos_centrar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36099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HERCMAN\VOL1\USR\WINUSER\PABLO\excel\Arbatax-Dikter-jubsi\JUBSI%20S.A\Jubsi%20PT%202003\JUBSIBCE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HERCMAN\VOL1\USR\WINUSER\PAULA\EXCEL\KUSIELCU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ATRENB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r/winuser/PABLO/excel/Provinter%20S.A/LIBRODEHIPERV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Se&#241;alcoBce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HERCMAN\VOL1\USR\WINUSER\PABLO\excel\%20Meller%20PT\Me-Pe-Co%20UTE%20PT\MePeCo%20PT%202002\Mepeco%20PT%2031-12-02\MELLER-PETRO-CO-BCE%2012-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r/Winuser/paula/EXCEL/GRUPO%20MELLER/MSA_RevImp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ferido2002"/>
      <sheetName val="dif 2003 -A"/>
      <sheetName val="Tabla de Coef y variaciones"/>
      <sheetName val="Efecto AXI al 30-6-03"/>
      <sheetName val="As AXI"/>
      <sheetName val="Ajustes"/>
      <sheetName val="Indice"/>
      <sheetName val="PN"/>
      <sheetName val="RT6"/>
      <sheetName val="Notas de Composición"/>
      <sheetName val="Balance"/>
      <sheetName val="E_F_E_"/>
      <sheetName val="CajayBancos"/>
      <sheetName val="Inversiones"/>
      <sheetName val="Créd. x vtas"/>
      <sheetName val="OtrosCréditos"/>
      <sheetName val="Bienesdecambio"/>
      <sheetName val="InversionesNoCtes"/>
      <sheetName val="OtrosCréditosNoCtes"/>
      <sheetName val="BienesdeUso"/>
      <sheetName val="Cuentasporpagar"/>
      <sheetName val="Préstamos"/>
      <sheetName val="Remun_yCs_soc_"/>
      <sheetName val="Cargasfiscales"/>
      <sheetName val="Otrascuentasporpagar"/>
      <sheetName val="Previsiones"/>
      <sheetName val="PréstamosNOCTES"/>
      <sheetName val="OtrasCtasxpagarNOCTES"/>
      <sheetName val="CargasfiscalesNOCTES"/>
      <sheetName val="AREA"/>
      <sheetName val="Ventas"/>
      <sheetName val="CMV"/>
      <sheetName val="Cuadrodegastos"/>
      <sheetName val="Otrosingresosyegresos"/>
      <sheetName val="Rdosfinancieros"/>
      <sheetName val="Rdoparticip3ros"/>
      <sheetName val="Rdosextraordinarios"/>
      <sheetName val="Hoja3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ef.Unif."/>
      <sheetName val=" Conciliación"/>
      <sheetName val="gastos"/>
      <sheetName val="Transf.de Gs."/>
      <sheetName val="NOTAS"/>
      <sheetName val="DUDAS"/>
      <sheetName val="Procedimiento de W"/>
      <sheetName val="Dist. Gs.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ASIENTO COSTO VENTAS"/>
      <sheetName val="EOAF"/>
      <sheetName val="Balance"/>
      <sheetName val="Caja y Bancos"/>
      <sheetName val="Créd. x vtas"/>
      <sheetName val="Otros Créditos"/>
      <sheetName val="Bienes de Cambio"/>
      <sheetName val="Bienes de Uso"/>
      <sheetName val="Activos intangibles"/>
      <sheetName val="Cuentas por pagar"/>
      <sheetName val="Remun. y Cs. soc."/>
      <sheetName val="Cargas fiscales"/>
      <sheetName val="Anticipo Clientes"/>
      <sheetName val="Otras Ctas x pagar NOCTES"/>
      <sheetName val="PN"/>
      <sheetName val="AREA"/>
      <sheetName val="Ventas"/>
      <sheetName val="CMV"/>
      <sheetName val="Cuadro de gastos"/>
      <sheetName val="Otros ingresos y egresos"/>
      <sheetName val="Rdos financi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HERCMAN Y ASOCIADOS</v>
          </cell>
          <cell r="E1" t="str">
            <v>Sociedad:</v>
          </cell>
          <cell r="F1" t="str">
            <v>Catren S.A.</v>
          </cell>
          <cell r="I1" t="str">
            <v>HERCMAN Y ASOCIADOS</v>
          </cell>
          <cell r="M1" t="str">
            <v>Sociedad:</v>
          </cell>
          <cell r="N1" t="str">
            <v>Catren S.A.</v>
          </cell>
          <cell r="Q1" t="str">
            <v>HERCMAN Y ASOCIADOS</v>
          </cell>
          <cell r="U1" t="str">
            <v>Sociedad:</v>
          </cell>
          <cell r="V1" t="str">
            <v>Catren S.A.</v>
          </cell>
          <cell r="Y1" t="str">
            <v>HERCMAN Y ASOCIADOS</v>
          </cell>
          <cell r="AC1" t="str">
            <v>Sociedad:</v>
          </cell>
          <cell r="AD1" t="str">
            <v>Catren S.A.</v>
          </cell>
        </row>
        <row r="2">
          <cell r="A2" t="str">
            <v>Contadores Públicos</v>
          </cell>
          <cell r="E2" t="str">
            <v>Fecha de Cierre:</v>
          </cell>
          <cell r="F2" t="str">
            <v xml:space="preserve"> 31/08/2001</v>
          </cell>
          <cell r="I2" t="str">
            <v>Contadores Públicos</v>
          </cell>
          <cell r="M2" t="str">
            <v>Fecha de Cierre:</v>
          </cell>
          <cell r="N2" t="str">
            <v xml:space="preserve"> 31/08/2001</v>
          </cell>
          <cell r="Q2" t="str">
            <v>Contadores Públicos</v>
          </cell>
          <cell r="U2" t="str">
            <v>Fecha de Cierre:</v>
          </cell>
          <cell r="V2" t="str">
            <v xml:space="preserve"> 31/08/2001</v>
          </cell>
          <cell r="Y2" t="str">
            <v>Contadores Públicos</v>
          </cell>
          <cell r="AC2" t="str">
            <v>Fecha de Cierre:</v>
          </cell>
          <cell r="AD2" t="str">
            <v xml:space="preserve"> 31/08/2001</v>
          </cell>
        </row>
        <row r="3">
          <cell r="E3" t="str">
            <v>Auditor:</v>
          </cell>
          <cell r="F3" t="str">
            <v>C.V.</v>
          </cell>
          <cell r="M3" t="str">
            <v>Auditor:</v>
          </cell>
          <cell r="N3" t="str">
            <v>C.V.</v>
          </cell>
          <cell r="U3" t="str">
            <v>Auditor:</v>
          </cell>
          <cell r="V3" t="str">
            <v>C.V.</v>
          </cell>
          <cell r="AC3" t="str">
            <v>Auditor:</v>
          </cell>
          <cell r="AD3" t="str">
            <v>C.V.</v>
          </cell>
        </row>
        <row r="4">
          <cell r="B4" t="str">
            <v>Rubro:</v>
          </cell>
          <cell r="C4" t="str">
            <v>Caja y Bancos</v>
          </cell>
          <cell r="E4" t="str">
            <v>Referencia:</v>
          </cell>
          <cell r="F4" t="str">
            <v>A</v>
          </cell>
          <cell r="G4" t="str">
            <v>Hoja:   O</v>
          </cell>
          <cell r="J4" t="str">
            <v>Rubro:</v>
          </cell>
          <cell r="K4" t="str">
            <v>Caja y Bancos</v>
          </cell>
          <cell r="M4" t="str">
            <v>Referencia:</v>
          </cell>
          <cell r="N4" t="str">
            <v>A1</v>
          </cell>
          <cell r="O4" t="str">
            <v>Hoja:       O</v>
          </cell>
          <cell r="R4" t="str">
            <v>Rubro:</v>
          </cell>
          <cell r="S4" t="str">
            <v>Caja y Bancos</v>
          </cell>
          <cell r="U4" t="str">
            <v>Referencia:</v>
          </cell>
          <cell r="V4" t="str">
            <v>A2</v>
          </cell>
          <cell r="W4" t="str">
            <v>Hoja:    O</v>
          </cell>
          <cell r="Z4" t="str">
            <v>Rubro:</v>
          </cell>
          <cell r="AA4" t="str">
            <v>Caja y Bancos</v>
          </cell>
          <cell r="AC4" t="str">
            <v>Referencia:</v>
          </cell>
          <cell r="AD4" t="str">
            <v>A3</v>
          </cell>
          <cell r="AE4" t="str">
            <v>Hoja:        O</v>
          </cell>
        </row>
        <row r="5">
          <cell r="B5" t="str">
            <v>Cuenta:</v>
          </cell>
          <cell r="J5" t="str">
            <v>Cuenta:</v>
          </cell>
          <cell r="K5" t="str">
            <v xml:space="preserve">Caja  </v>
          </cell>
          <cell r="R5" t="str">
            <v>Cuenta:</v>
          </cell>
          <cell r="S5" t="str">
            <v>Valores a depositar</v>
          </cell>
          <cell r="Z5" t="str">
            <v>Cuenta:</v>
          </cell>
          <cell r="AA5" t="str">
            <v>Bancos</v>
          </cell>
        </row>
        <row r="6">
          <cell r="B6" t="str">
            <v>Sub-Cuenta:</v>
          </cell>
          <cell r="C6" t="str">
            <v>hoja llave</v>
          </cell>
          <cell r="J6" t="str">
            <v>Sub-Cuenta:</v>
          </cell>
          <cell r="K6" t="str">
            <v>hoja llave</v>
          </cell>
          <cell r="R6" t="str">
            <v>Sub-Cuenta:</v>
          </cell>
          <cell r="S6" t="str">
            <v>hoja llave</v>
          </cell>
          <cell r="Z6" t="str">
            <v>Sub-Cuenta:</v>
          </cell>
          <cell r="AA6" t="str">
            <v>hoja llave</v>
          </cell>
        </row>
        <row r="8">
          <cell r="A8" t="str">
            <v>Código Cta.</v>
          </cell>
          <cell r="B8" t="str">
            <v>Nombre</v>
          </cell>
          <cell r="D8" t="str">
            <v>Ref.</v>
          </cell>
          <cell r="E8" t="str">
            <v>Importe</v>
          </cell>
          <cell r="I8" t="str">
            <v>Código Cta.</v>
          </cell>
          <cell r="J8" t="str">
            <v>Nombre</v>
          </cell>
          <cell r="L8" t="str">
            <v>Ref.</v>
          </cell>
          <cell r="M8" t="str">
            <v>s/cía</v>
          </cell>
          <cell r="N8" t="str">
            <v>ajustes</v>
          </cell>
          <cell r="O8" t="str">
            <v>s/aud</v>
          </cell>
          <cell r="Q8" t="str">
            <v>Código Cta.</v>
          </cell>
          <cell r="R8" t="str">
            <v>Nombre</v>
          </cell>
          <cell r="T8" t="str">
            <v>Ref.</v>
          </cell>
          <cell r="U8" t="str">
            <v>s/cía</v>
          </cell>
          <cell r="V8" t="str">
            <v>ajustes</v>
          </cell>
          <cell r="W8" t="str">
            <v>s/aud</v>
          </cell>
          <cell r="Y8" t="str">
            <v>Código Cta.</v>
          </cell>
          <cell r="Z8" t="str">
            <v>Nombre</v>
          </cell>
          <cell r="AB8" t="str">
            <v>Ref.</v>
          </cell>
          <cell r="AC8" t="str">
            <v>s/cía</v>
          </cell>
          <cell r="AD8" t="str">
            <v>ajustes</v>
          </cell>
          <cell r="AE8" t="str">
            <v>s/aud</v>
          </cell>
        </row>
        <row r="9">
          <cell r="A9" t="str">
            <v>Cuenta</v>
          </cell>
          <cell r="I9" t="str">
            <v>Cuenta</v>
          </cell>
          <cell r="N9" t="str">
            <v>ajustes</v>
          </cell>
          <cell r="Q9" t="str">
            <v>Cuenta</v>
          </cell>
          <cell r="V9" t="str">
            <v>ajustes</v>
          </cell>
          <cell r="Y9" t="str">
            <v>Cuenta</v>
          </cell>
          <cell r="AD9" t="str">
            <v>ajustes</v>
          </cell>
        </row>
        <row r="12">
          <cell r="B12" t="str">
            <v xml:space="preserve">Caja  </v>
          </cell>
          <cell r="D12" t="str">
            <v>A1/O</v>
          </cell>
          <cell r="E12">
            <v>35802.119999999995</v>
          </cell>
          <cell r="I12" t="str">
            <v>1,1,1,01,01,00</v>
          </cell>
          <cell r="J12" t="str">
            <v>Caja</v>
          </cell>
          <cell r="M12">
            <v>32724.59</v>
          </cell>
          <cell r="N12">
            <v>-9.4700000000000006</v>
          </cell>
          <cell r="Q12" t="str">
            <v>1,1,1,01,03,00</v>
          </cell>
          <cell r="R12" t="str">
            <v>Recaudaciones a depositar</v>
          </cell>
          <cell r="U12">
            <v>107299.79</v>
          </cell>
          <cell r="W12">
            <v>107299.79</v>
          </cell>
          <cell r="Y12" t="str">
            <v>1,1,1,03,01,00</v>
          </cell>
          <cell r="Z12" t="str">
            <v>Banco San Juan cta cte</v>
          </cell>
          <cell r="AC12">
            <v>1183.33</v>
          </cell>
          <cell r="AE12">
            <v>1183.33</v>
          </cell>
        </row>
        <row r="13">
          <cell r="N13">
            <v>2600</v>
          </cell>
          <cell r="O13">
            <v>35315.119999999995</v>
          </cell>
        </row>
        <row r="15">
          <cell r="I15" t="str">
            <v>1,1,1,02,01,00</v>
          </cell>
          <cell r="J15" t="str">
            <v>Caja (divisas)</v>
          </cell>
          <cell r="M15">
            <v>487</v>
          </cell>
          <cell r="O15">
            <v>487</v>
          </cell>
          <cell r="Y15" t="str">
            <v>1,1,1,03,02,00</v>
          </cell>
          <cell r="Z15" t="str">
            <v>Banco Francés</v>
          </cell>
          <cell r="AC15">
            <v>22180.59</v>
          </cell>
          <cell r="AE15">
            <v>22180.59</v>
          </cell>
        </row>
        <row r="16">
          <cell r="B16" t="str">
            <v>Bancos</v>
          </cell>
          <cell r="D16" t="str">
            <v>A3/O</v>
          </cell>
          <cell r="E16">
            <v>23988.359999999997</v>
          </cell>
        </row>
        <row r="18">
          <cell r="Y18" t="str">
            <v>1,1,1,03,03,00</v>
          </cell>
          <cell r="Z18" t="str">
            <v>Banco Galicia cta cte</v>
          </cell>
          <cell r="AC18">
            <v>624.44000000000005</v>
          </cell>
          <cell r="AE18">
            <v>624.44000000000005</v>
          </cell>
        </row>
        <row r="21">
          <cell r="AE21">
            <v>0</v>
          </cell>
        </row>
        <row r="24">
          <cell r="J24" t="str">
            <v>Tarea realizada:</v>
          </cell>
        </row>
        <row r="57">
          <cell r="E57">
            <v>59790.479999999996</v>
          </cell>
          <cell r="O57">
            <v>35802.119999999995</v>
          </cell>
          <cell r="W57">
            <v>107299.79</v>
          </cell>
          <cell r="AE57">
            <v>23988.359999999997</v>
          </cell>
        </row>
      </sheetData>
      <sheetData sheetId="5" refreshError="1">
        <row r="1">
          <cell r="A1" t="str">
            <v>HERCMAN Y ASOCIADOS</v>
          </cell>
          <cell r="E1" t="str">
            <v>Sociedad:</v>
          </cell>
          <cell r="F1" t="str">
            <v>Catren S.A.</v>
          </cell>
          <cell r="Y1" t="str">
            <v>HERCMAN Y ASOCIADOS</v>
          </cell>
          <cell r="AC1" t="str">
            <v>Sociedad:</v>
          </cell>
          <cell r="AD1" t="str">
            <v>Catren S.A.</v>
          </cell>
        </row>
        <row r="2">
          <cell r="A2" t="str">
            <v>Contadores Públicos</v>
          </cell>
          <cell r="E2" t="str">
            <v>Fecha de Cierre:</v>
          </cell>
          <cell r="F2" t="str">
            <v xml:space="preserve"> 31/08/2001</v>
          </cell>
          <cell r="Y2" t="str">
            <v>Contadores Públicos</v>
          </cell>
          <cell r="AC2" t="str">
            <v>Fecha de Cierre:</v>
          </cell>
          <cell r="AD2" t="str">
            <v xml:space="preserve"> 31/08/2001</v>
          </cell>
        </row>
        <row r="3">
          <cell r="E3" t="str">
            <v>Auditor:</v>
          </cell>
          <cell r="F3" t="str">
            <v>C.V.</v>
          </cell>
          <cell r="AC3" t="str">
            <v>Auditor:</v>
          </cell>
          <cell r="AD3" t="str">
            <v>C.V.</v>
          </cell>
        </row>
        <row r="4">
          <cell r="B4" t="str">
            <v>Rubro:</v>
          </cell>
          <cell r="C4" t="str">
            <v>Creditos por Ventas</v>
          </cell>
          <cell r="E4" t="str">
            <v>Referencia:</v>
          </cell>
          <cell r="F4" t="str">
            <v xml:space="preserve">C </v>
          </cell>
          <cell r="G4" t="str">
            <v>Hoja:       O</v>
          </cell>
          <cell r="Z4" t="str">
            <v>Rubro:</v>
          </cell>
          <cell r="AA4" t="str">
            <v>Creditos por Ventas</v>
          </cell>
          <cell r="AC4" t="str">
            <v>Referencia:</v>
          </cell>
          <cell r="AE4" t="str">
            <v>Hoja:</v>
          </cell>
        </row>
        <row r="5">
          <cell r="B5" t="str">
            <v>Cuenta:</v>
          </cell>
          <cell r="Z5" t="str">
            <v>Cuenta:</v>
          </cell>
          <cell r="AA5" t="str">
            <v>Deudores por cheques rechazados</v>
          </cell>
        </row>
        <row r="6">
          <cell r="B6" t="str">
            <v>Sub-Cuenta:</v>
          </cell>
          <cell r="C6" t="str">
            <v>hoja llave</v>
          </cell>
          <cell r="Z6" t="str">
            <v>Sub-Cuenta:</v>
          </cell>
          <cell r="AA6" t="str">
            <v>hoja llave</v>
          </cell>
        </row>
        <row r="8">
          <cell r="A8" t="str">
            <v>Código Cta.</v>
          </cell>
          <cell r="B8" t="str">
            <v>Nombre</v>
          </cell>
          <cell r="D8" t="str">
            <v>Ref.</v>
          </cell>
          <cell r="E8" t="str">
            <v>Importe</v>
          </cell>
          <cell r="Y8" t="str">
            <v>Código Cta.</v>
          </cell>
          <cell r="Z8" t="str">
            <v>Nombre</v>
          </cell>
          <cell r="AB8" t="str">
            <v>Ref.</v>
          </cell>
          <cell r="AC8" t="str">
            <v>s/cía</v>
          </cell>
          <cell r="AD8" t="str">
            <v>ajustes</v>
          </cell>
          <cell r="AE8" t="str">
            <v>s/aud</v>
          </cell>
        </row>
        <row r="9">
          <cell r="A9" t="str">
            <v>Cuenta</v>
          </cell>
          <cell r="Y9" t="str">
            <v>Cuenta</v>
          </cell>
          <cell r="AD9" t="str">
            <v>ajustes</v>
          </cell>
        </row>
        <row r="11">
          <cell r="AE11">
            <v>0</v>
          </cell>
        </row>
        <row r="12">
          <cell r="A12" t="str">
            <v>1,1,5,01,00,00</v>
          </cell>
          <cell r="B12" t="str">
            <v>Deudores comunes</v>
          </cell>
          <cell r="E12">
            <v>270638.83</v>
          </cell>
        </row>
        <row r="14">
          <cell r="A14" t="str">
            <v>1,1,5,02,00,00</v>
          </cell>
          <cell r="B14" t="str">
            <v>Deudores por cheques rechazados</v>
          </cell>
          <cell r="D14" t="str">
            <v>DD1/4-1</v>
          </cell>
          <cell r="E14">
            <v>3028.02</v>
          </cell>
          <cell r="AE14">
            <v>0</v>
          </cell>
        </row>
        <row r="16">
          <cell r="A16" t="str">
            <v>1,1,5,07,00,00</v>
          </cell>
          <cell r="B16" t="str">
            <v>Deudores morosos</v>
          </cell>
          <cell r="E16">
            <v>5461.2</v>
          </cell>
        </row>
        <row r="17">
          <cell r="AE17">
            <v>0</v>
          </cell>
        </row>
        <row r="18">
          <cell r="B18" t="str">
            <v>Valores a depositar</v>
          </cell>
          <cell r="E18">
            <v>107299.79</v>
          </cell>
        </row>
        <row r="20">
          <cell r="AE20">
            <v>0</v>
          </cell>
        </row>
        <row r="21">
          <cell r="B21" t="str">
            <v>Previsión deudores incobrables</v>
          </cell>
          <cell r="D21" t="str">
            <v>C1/0</v>
          </cell>
          <cell r="E21">
            <v>-7591.24</v>
          </cell>
        </row>
        <row r="25">
          <cell r="A25" t="str">
            <v>1,1,1,01,05,00</v>
          </cell>
          <cell r="B25" t="str">
            <v>Descuento de cheques</v>
          </cell>
          <cell r="E25">
            <v>2706.31</v>
          </cell>
        </row>
        <row r="57">
          <cell r="E57">
            <v>381542.91000000003</v>
          </cell>
          <cell r="AE57">
            <v>0</v>
          </cell>
        </row>
      </sheetData>
      <sheetData sheetId="6" refreshError="1">
        <row r="1">
          <cell r="A1" t="str">
            <v>HERCMAN Y ASOCIADOS</v>
          </cell>
          <cell r="E1" t="str">
            <v>Sociedad:</v>
          </cell>
          <cell r="F1" t="str">
            <v>Catren S.A.</v>
          </cell>
          <cell r="I1" t="str">
            <v>HERCMAN Y ASOCIADOS</v>
          </cell>
          <cell r="M1" t="str">
            <v>Sociedad:</v>
          </cell>
          <cell r="N1" t="str">
            <v>Catren S.A.</v>
          </cell>
          <cell r="Q1" t="str">
            <v>HERCMAN Y ASOCIADOS</v>
          </cell>
          <cell r="U1" t="str">
            <v>Sociedad:</v>
          </cell>
          <cell r="V1" t="str">
            <v>Catren S.A.</v>
          </cell>
          <cell r="Y1" t="str">
            <v>HERCMAN Y ASOCIADOS</v>
          </cell>
          <cell r="AC1" t="str">
            <v>Sociedad:</v>
          </cell>
          <cell r="AD1" t="str">
            <v>Catren S.A.</v>
          </cell>
          <cell r="AG1" t="str">
            <v>HERCMAN Y ASOCIADOS</v>
          </cell>
          <cell r="AK1" t="str">
            <v>Sociedad:</v>
          </cell>
          <cell r="AL1" t="str">
            <v>Catren S.A.</v>
          </cell>
        </row>
        <row r="2">
          <cell r="A2" t="str">
            <v>Contadores Públicos</v>
          </cell>
          <cell r="E2" t="str">
            <v>Fecha de Cierre:</v>
          </cell>
          <cell r="F2" t="str">
            <v xml:space="preserve"> 31/08/2001</v>
          </cell>
          <cell r="I2" t="str">
            <v>Contadores Públicos</v>
          </cell>
          <cell r="M2" t="str">
            <v>Fecha de Cierre:</v>
          </cell>
          <cell r="N2" t="str">
            <v xml:space="preserve"> 31/08/2001</v>
          </cell>
          <cell r="Q2" t="str">
            <v>Contadores Públicos</v>
          </cell>
          <cell r="U2" t="str">
            <v>Fecha de Cierre:</v>
          </cell>
          <cell r="V2" t="str">
            <v xml:space="preserve"> 31/08/2001</v>
          </cell>
          <cell r="Y2" t="str">
            <v>Contadores Públicos</v>
          </cell>
          <cell r="AC2" t="str">
            <v>Fecha de Cierre:</v>
          </cell>
          <cell r="AD2" t="str">
            <v xml:space="preserve"> 31/08/2001</v>
          </cell>
          <cell r="AG2" t="str">
            <v>Contadores Públicos</v>
          </cell>
          <cell r="AK2" t="str">
            <v>Fecha de Cierre:</v>
          </cell>
          <cell r="AL2" t="str">
            <v xml:space="preserve"> 31/08/2001</v>
          </cell>
        </row>
        <row r="3">
          <cell r="E3" t="str">
            <v>Auditor:</v>
          </cell>
          <cell r="F3" t="str">
            <v>C.V.</v>
          </cell>
          <cell r="M3" t="str">
            <v>Auditor:</v>
          </cell>
          <cell r="N3" t="str">
            <v>C.V.</v>
          </cell>
          <cell r="U3" t="str">
            <v>Auditor:</v>
          </cell>
          <cell r="V3" t="str">
            <v>C.V.</v>
          </cell>
          <cell r="AC3" t="str">
            <v>Auditor:</v>
          </cell>
          <cell r="AD3" t="str">
            <v>C.V.</v>
          </cell>
          <cell r="AK3" t="str">
            <v>Auditor:</v>
          </cell>
          <cell r="AL3" t="str">
            <v>C.V.</v>
          </cell>
        </row>
        <row r="4">
          <cell r="B4" t="str">
            <v>Rubro:</v>
          </cell>
          <cell r="C4" t="str">
            <v>Otros Créditos</v>
          </cell>
          <cell r="E4" t="str">
            <v>Referencia:</v>
          </cell>
          <cell r="F4" t="str">
            <v>D</v>
          </cell>
          <cell r="G4" t="str">
            <v>Hoja:     O</v>
          </cell>
          <cell r="J4" t="str">
            <v>Rubro:</v>
          </cell>
          <cell r="K4" t="str">
            <v>Otros Créditos</v>
          </cell>
          <cell r="M4" t="str">
            <v>Referencia:</v>
          </cell>
          <cell r="N4" t="str">
            <v>D2</v>
          </cell>
          <cell r="O4" t="str">
            <v>Hoja:        O</v>
          </cell>
          <cell r="R4" t="str">
            <v>Rubro:</v>
          </cell>
          <cell r="S4" t="str">
            <v>Otros Créditos</v>
          </cell>
          <cell r="U4" t="str">
            <v>Referencia:</v>
          </cell>
          <cell r="V4" t="str">
            <v>D3</v>
          </cell>
          <cell r="W4" t="str">
            <v>Hoja:        O</v>
          </cell>
          <cell r="Z4" t="str">
            <v>Rubro:</v>
          </cell>
          <cell r="AA4" t="str">
            <v>Otros Créditos</v>
          </cell>
          <cell r="AC4" t="str">
            <v>Referencia:</v>
          </cell>
          <cell r="AD4" t="str">
            <v>D5</v>
          </cell>
          <cell r="AE4" t="str">
            <v>Hoja:         O</v>
          </cell>
          <cell r="AH4" t="str">
            <v>Rubro:</v>
          </cell>
          <cell r="AI4" t="str">
            <v>Otros Créditos</v>
          </cell>
          <cell r="AK4" t="str">
            <v>Referencia:</v>
          </cell>
          <cell r="AL4" t="str">
            <v>D4</v>
          </cell>
          <cell r="AM4" t="str">
            <v>Hoja:     O</v>
          </cell>
        </row>
        <row r="5">
          <cell r="B5" t="str">
            <v>Cuenta:</v>
          </cell>
          <cell r="J5" t="str">
            <v>Cuenta:</v>
          </cell>
          <cell r="K5" t="str">
            <v>I.V.A. Crédito fiscal</v>
          </cell>
          <cell r="R5" t="str">
            <v>Cuenta:</v>
          </cell>
          <cell r="S5" t="str">
            <v>Impuesto a las ganancias</v>
          </cell>
          <cell r="Z5" t="str">
            <v>Cuenta:</v>
          </cell>
          <cell r="AA5" t="str">
            <v>Imp a los Ingresos Brutos</v>
          </cell>
          <cell r="AH5" t="str">
            <v>Cuenta:</v>
          </cell>
          <cell r="AI5" t="str">
            <v>Imp a la Gcia Mín Pres</v>
          </cell>
        </row>
        <row r="6">
          <cell r="B6" t="str">
            <v>Sub-Cuenta:</v>
          </cell>
          <cell r="C6" t="str">
            <v>Hoja llave</v>
          </cell>
          <cell r="J6" t="str">
            <v>Sub-Cuenta:</v>
          </cell>
          <cell r="K6" t="str">
            <v>Hoja llave</v>
          </cell>
          <cell r="R6" t="str">
            <v>Sub-Cuenta:</v>
          </cell>
          <cell r="S6" t="str">
            <v>Hoja llave</v>
          </cell>
          <cell r="Z6" t="str">
            <v>Sub-Cuenta:</v>
          </cell>
          <cell r="AA6" t="str">
            <v>Hoja llave</v>
          </cell>
          <cell r="AH6" t="str">
            <v>Sub-Cuenta:</v>
          </cell>
          <cell r="AI6" t="str">
            <v>Hoja llave</v>
          </cell>
        </row>
        <row r="8">
          <cell r="A8" t="str">
            <v>Código Cta.</v>
          </cell>
          <cell r="B8" t="str">
            <v>Nombre</v>
          </cell>
          <cell r="D8" t="str">
            <v>Ref.</v>
          </cell>
          <cell r="E8" t="str">
            <v>Importe</v>
          </cell>
          <cell r="F8" t="str">
            <v>Corriente</v>
          </cell>
          <cell r="G8" t="str">
            <v>No Corriente</v>
          </cell>
          <cell r="I8" t="str">
            <v>Código Cta.</v>
          </cell>
          <cell r="J8" t="str">
            <v>Nombre</v>
          </cell>
          <cell r="L8" t="str">
            <v>Ref.</v>
          </cell>
          <cell r="M8" t="str">
            <v>s/cía</v>
          </cell>
          <cell r="N8" t="str">
            <v>ajustes</v>
          </cell>
          <cell r="O8" t="str">
            <v>s/aud</v>
          </cell>
          <cell r="Q8" t="str">
            <v>Código Cta.</v>
          </cell>
          <cell r="R8" t="str">
            <v>Nombre</v>
          </cell>
          <cell r="T8" t="str">
            <v>Ref.</v>
          </cell>
          <cell r="U8" t="str">
            <v>s/cía</v>
          </cell>
          <cell r="V8" t="str">
            <v>ajustes</v>
          </cell>
          <cell r="W8" t="str">
            <v>s/aud</v>
          </cell>
          <cell r="Y8" t="str">
            <v>Código Cta.</v>
          </cell>
          <cell r="Z8" t="str">
            <v>Nombre</v>
          </cell>
          <cell r="AB8" t="str">
            <v>Ref.</v>
          </cell>
          <cell r="AC8" t="str">
            <v>s/cía</v>
          </cell>
          <cell r="AD8" t="str">
            <v>ajustes</v>
          </cell>
          <cell r="AE8" t="str">
            <v>s/aud</v>
          </cell>
          <cell r="AG8" t="str">
            <v>Código Cta.</v>
          </cell>
          <cell r="AH8" t="str">
            <v>Nombre</v>
          </cell>
          <cell r="AJ8" t="str">
            <v>Ref.</v>
          </cell>
          <cell r="AK8" t="str">
            <v>s/cía</v>
          </cell>
          <cell r="AL8" t="str">
            <v>ajustes</v>
          </cell>
          <cell r="AM8" t="str">
            <v>s/aud</v>
          </cell>
        </row>
        <row r="9">
          <cell r="A9" t="str">
            <v>Cuenta</v>
          </cell>
          <cell r="I9" t="str">
            <v>Cuenta</v>
          </cell>
          <cell r="N9" t="str">
            <v>ajustes</v>
          </cell>
          <cell r="Q9" t="str">
            <v>Cuenta</v>
          </cell>
          <cell r="V9" t="str">
            <v>ajustes</v>
          </cell>
          <cell r="Y9" t="str">
            <v>Cuenta</v>
          </cell>
          <cell r="AD9" t="str">
            <v>ajustes</v>
          </cell>
          <cell r="AG9" t="str">
            <v>Cuenta</v>
          </cell>
          <cell r="AL9" t="str">
            <v>ajustes</v>
          </cell>
        </row>
        <row r="11">
          <cell r="B11" t="str">
            <v>I.V.A. Crédito fiscal</v>
          </cell>
          <cell r="D11" t="str">
            <v>D2/O</v>
          </cell>
          <cell r="E11">
            <v>0</v>
          </cell>
          <cell r="F11">
            <v>0</v>
          </cell>
        </row>
        <row r="12">
          <cell r="Q12" t="str">
            <v>1,1,6,01,04,01</v>
          </cell>
          <cell r="R12" t="str">
            <v>Ganancias/Retención Clientes Aduana</v>
          </cell>
          <cell r="T12" t="str">
            <v>D3/1</v>
          </cell>
          <cell r="U12">
            <v>5552.84</v>
          </cell>
          <cell r="W12">
            <v>5552.84</v>
          </cell>
          <cell r="Y12" t="str">
            <v>1,1,6,01,01,11</v>
          </cell>
          <cell r="Z12" t="str">
            <v>Retención Imp a los Ingresos Brutos</v>
          </cell>
          <cell r="AB12" t="str">
            <v>DD2/1-11/1</v>
          </cell>
          <cell r="AC12">
            <v>89.99</v>
          </cell>
          <cell r="AE12">
            <v>89.99</v>
          </cell>
          <cell r="AG12" t="str">
            <v>1,1,6,01,03,04</v>
          </cell>
          <cell r="AH12" t="str">
            <v>Anticipo Imp Ganancia Mín Pres</v>
          </cell>
          <cell r="AJ12" t="str">
            <v>D4/1</v>
          </cell>
          <cell r="AK12">
            <v>6326.6</v>
          </cell>
          <cell r="AM12">
            <v>6326.6</v>
          </cell>
        </row>
        <row r="13">
          <cell r="B13" t="str">
            <v>Impuesto a las ganancias</v>
          </cell>
          <cell r="D13" t="str">
            <v>D3/O</v>
          </cell>
          <cell r="E13">
            <v>5552.84</v>
          </cell>
          <cell r="F13">
            <v>5552.84</v>
          </cell>
          <cell r="J13" t="str">
            <v>IVA Saldo a favor</v>
          </cell>
          <cell r="M13">
            <v>0</v>
          </cell>
          <cell r="O13">
            <v>0</v>
          </cell>
        </row>
        <row r="14">
          <cell r="W14">
            <v>0</v>
          </cell>
        </row>
        <row r="15">
          <cell r="B15" t="str">
            <v>Imp a los Ingresos Brutos</v>
          </cell>
          <cell r="D15" t="str">
            <v>D5/O</v>
          </cell>
          <cell r="E15">
            <v>110.71</v>
          </cell>
          <cell r="F15">
            <v>110.71</v>
          </cell>
          <cell r="Y15" t="str">
            <v>1,1,6,01,01,13</v>
          </cell>
          <cell r="Z15" t="str">
            <v>Percepción Ing Brutos Bs As.</v>
          </cell>
          <cell r="AB15" t="str">
            <v>D5/1</v>
          </cell>
          <cell r="AC15">
            <v>20.72</v>
          </cell>
          <cell r="AE15">
            <v>20.72</v>
          </cell>
          <cell r="AG15" t="str">
            <v>2,1,3,04,03,00</v>
          </cell>
          <cell r="AH15" t="str">
            <v>Imp a la Gcia mín pres a pagar</v>
          </cell>
          <cell r="AK15">
            <v>10042.209999999999</v>
          </cell>
          <cell r="AL15">
            <v>-10042.209999999999</v>
          </cell>
          <cell r="AM15">
            <v>0</v>
          </cell>
        </row>
        <row r="16">
          <cell r="W16">
            <v>0</v>
          </cell>
        </row>
        <row r="17">
          <cell r="B17" t="str">
            <v>Imp a la Gcia Mín Pres</v>
          </cell>
          <cell r="D17" t="str">
            <v>D4/O</v>
          </cell>
          <cell r="E17">
            <v>19355.16</v>
          </cell>
          <cell r="F17">
            <v>0</v>
          </cell>
          <cell r="G17">
            <v>19355.16</v>
          </cell>
          <cell r="AE17">
            <v>0</v>
          </cell>
          <cell r="AH17" t="str">
            <v>Crédito x imp gcia mín pres</v>
          </cell>
          <cell r="AJ17" t="str">
            <v>D4/2</v>
          </cell>
          <cell r="AK17">
            <v>0</v>
          </cell>
          <cell r="AL17">
            <v>10042.209999999999</v>
          </cell>
        </row>
        <row r="18">
          <cell r="W18">
            <v>0</v>
          </cell>
          <cell r="AL18">
            <v>9312.9500000000007</v>
          </cell>
          <cell r="AM18">
            <v>19355.16</v>
          </cell>
        </row>
        <row r="20">
          <cell r="A20" t="str">
            <v>1,1,6,02,04,00</v>
          </cell>
          <cell r="B20" t="str">
            <v>Anticipo de gasto a rendir</v>
          </cell>
          <cell r="E20">
            <v>3550</v>
          </cell>
          <cell r="F20">
            <v>3550</v>
          </cell>
          <cell r="AE20">
            <v>0</v>
          </cell>
        </row>
        <row r="21">
          <cell r="AH21" t="str">
            <v>Provisión Imp a la Gcia mín presunta</v>
          </cell>
          <cell r="AK21">
            <v>0</v>
          </cell>
          <cell r="AL21">
            <v>-9312.9500000000007</v>
          </cell>
          <cell r="AM21">
            <v>-9312.9500000000007</v>
          </cell>
        </row>
        <row r="23">
          <cell r="A23" t="str">
            <v>1,1,6,03,01,00</v>
          </cell>
          <cell r="B23" t="str">
            <v>Garantía de alquileres</v>
          </cell>
          <cell r="E23">
            <v>2600</v>
          </cell>
          <cell r="F23">
            <v>2600</v>
          </cell>
          <cell r="AE23">
            <v>0</v>
          </cell>
        </row>
        <row r="26">
          <cell r="A26" t="str">
            <v>1,1,6,03,03,00</v>
          </cell>
          <cell r="B26" t="str">
            <v>Garantías aduaneras</v>
          </cell>
          <cell r="E26">
            <v>970</v>
          </cell>
          <cell r="F26">
            <v>970</v>
          </cell>
          <cell r="AE26">
            <v>0</v>
          </cell>
        </row>
        <row r="29">
          <cell r="B29" t="str">
            <v>Cuenta particular</v>
          </cell>
          <cell r="D29" t="str">
            <v>D1/O</v>
          </cell>
          <cell r="E29">
            <v>0</v>
          </cell>
          <cell r="F29">
            <v>0</v>
          </cell>
        </row>
        <row r="30">
          <cell r="AH30" t="str">
            <v>RESUMEN</v>
          </cell>
        </row>
        <row r="31">
          <cell r="AH31" t="str">
            <v>CRED POR IMP</v>
          </cell>
        </row>
        <row r="32">
          <cell r="AH32" t="str">
            <v>año 2000</v>
          </cell>
          <cell r="AI32">
            <v>10042.209999999999</v>
          </cell>
        </row>
        <row r="33">
          <cell r="B33" t="str">
            <v>Anticipo a proveedores</v>
          </cell>
          <cell r="D33" t="str">
            <v>D6/O</v>
          </cell>
          <cell r="E33">
            <v>7890.27</v>
          </cell>
          <cell r="F33">
            <v>7890.27</v>
          </cell>
          <cell r="AH33" t="str">
            <v>año 2001</v>
          </cell>
          <cell r="AI33">
            <v>9312.9500000000007</v>
          </cell>
        </row>
        <row r="34">
          <cell r="AI34">
            <v>19355.16</v>
          </cell>
          <cell r="AJ34" t="str">
            <v>D/O</v>
          </cell>
        </row>
        <row r="36">
          <cell r="AH36" t="str">
            <v>IMP A PAGAR</v>
          </cell>
        </row>
        <row r="37">
          <cell r="AH37" t="str">
            <v>provisión 2001</v>
          </cell>
          <cell r="AI37">
            <v>-9312.9500000000007</v>
          </cell>
        </row>
        <row r="38">
          <cell r="AH38" t="str">
            <v>anticipos 2001</v>
          </cell>
          <cell r="AI38">
            <v>6326.6</v>
          </cell>
        </row>
        <row r="39">
          <cell r="AI39">
            <v>-2986.3500000000004</v>
          </cell>
          <cell r="AJ39" t="str">
            <v>DD/O</v>
          </cell>
        </row>
        <row r="57">
          <cell r="E57">
            <v>40028.979999999996</v>
          </cell>
          <cell r="F57">
            <v>20673.82</v>
          </cell>
          <cell r="G57">
            <v>19355.16</v>
          </cell>
          <cell r="O57">
            <v>0</v>
          </cell>
          <cell r="W57">
            <v>5552.84</v>
          </cell>
          <cell r="AE57">
            <v>110.71</v>
          </cell>
          <cell r="AM57">
            <v>16368.810000000001</v>
          </cell>
        </row>
      </sheetData>
      <sheetData sheetId="7" refreshError="1"/>
      <sheetData sheetId="8" refreshError="1"/>
      <sheetData sheetId="9" refreshError="1"/>
      <sheetData sheetId="10" refreshError="1">
        <row r="1">
          <cell r="A1" t="str">
            <v>HERCMAN Y ASOCIADOS</v>
          </cell>
          <cell r="E1" t="str">
            <v>Sociedad:</v>
          </cell>
          <cell r="F1" t="str">
            <v>Catren S.A.</v>
          </cell>
          <cell r="I1" t="str">
            <v>HERCMAN Y ASOCIADOS</v>
          </cell>
          <cell r="M1" t="str">
            <v>Sociedad:</v>
          </cell>
          <cell r="N1" t="str">
            <v>Catren S.A.</v>
          </cell>
        </row>
        <row r="2">
          <cell r="A2" t="str">
            <v>Contadores Públicos</v>
          </cell>
          <cell r="E2" t="str">
            <v>Fecha de Cierre:</v>
          </cell>
          <cell r="F2" t="str">
            <v xml:space="preserve"> 31/08/2001</v>
          </cell>
          <cell r="I2" t="str">
            <v>Contadores Públicos</v>
          </cell>
          <cell r="M2" t="str">
            <v>Fecha de Cierre:</v>
          </cell>
          <cell r="N2" t="str">
            <v xml:space="preserve"> 31/08/2001</v>
          </cell>
        </row>
        <row r="3">
          <cell r="E3" t="str">
            <v>Auditor:</v>
          </cell>
          <cell r="F3" t="str">
            <v>C.V.</v>
          </cell>
          <cell r="M3" t="str">
            <v>Auditor:</v>
          </cell>
          <cell r="N3" t="str">
            <v>C.V.</v>
          </cell>
        </row>
        <row r="4">
          <cell r="B4" t="str">
            <v>Rubro:</v>
          </cell>
          <cell r="C4" t="str">
            <v>Cuentas por Pagar</v>
          </cell>
          <cell r="E4" t="str">
            <v>Referencia:</v>
          </cell>
          <cell r="F4" t="str">
            <v>AA</v>
          </cell>
          <cell r="G4" t="str">
            <v>Hoja:       O</v>
          </cell>
          <cell r="J4" t="str">
            <v>Rubro:</v>
          </cell>
          <cell r="K4" t="str">
            <v>Cuentas por Pagar</v>
          </cell>
          <cell r="M4" t="str">
            <v>Referencia:</v>
          </cell>
          <cell r="N4" t="str">
            <v>AA2</v>
          </cell>
          <cell r="O4" t="str">
            <v>Hoja:           O</v>
          </cell>
        </row>
        <row r="5">
          <cell r="B5" t="str">
            <v>Cuenta:</v>
          </cell>
          <cell r="J5" t="str">
            <v>Cuenta:</v>
          </cell>
          <cell r="K5" t="str">
            <v>Cta particular</v>
          </cell>
        </row>
        <row r="6">
          <cell r="B6" t="str">
            <v>Sub-Cuenta:</v>
          </cell>
          <cell r="C6" t="str">
            <v>Hoja llave</v>
          </cell>
          <cell r="J6" t="str">
            <v>Sub-Cuenta:</v>
          </cell>
          <cell r="K6" t="str">
            <v>Hoja llave</v>
          </cell>
        </row>
        <row r="8">
          <cell r="A8" t="str">
            <v>Código Cta.</v>
          </cell>
          <cell r="B8" t="str">
            <v>Nombre</v>
          </cell>
          <cell r="D8" t="str">
            <v>Ref.</v>
          </cell>
          <cell r="E8" t="str">
            <v>Importe</v>
          </cell>
          <cell r="I8" t="str">
            <v>Código Cta.</v>
          </cell>
          <cell r="J8" t="str">
            <v>Nombre</v>
          </cell>
          <cell r="L8" t="str">
            <v>Ref.</v>
          </cell>
          <cell r="M8" t="str">
            <v>s/cía</v>
          </cell>
          <cell r="N8" t="str">
            <v>ajustes</v>
          </cell>
          <cell r="O8" t="str">
            <v>s/aud</v>
          </cell>
        </row>
        <row r="9">
          <cell r="A9" t="str">
            <v>Cuenta</v>
          </cell>
          <cell r="I9" t="str">
            <v>Cuenta</v>
          </cell>
          <cell r="N9" t="str">
            <v>ajustes</v>
          </cell>
        </row>
        <row r="11">
          <cell r="A11" t="str">
            <v>2,1,1,01,01,00</v>
          </cell>
          <cell r="B11" t="str">
            <v>Proveedores</v>
          </cell>
          <cell r="E11">
            <v>-21221.16</v>
          </cell>
        </row>
        <row r="12">
          <cell r="I12" t="str">
            <v>2,2,4,01,00,00</v>
          </cell>
          <cell r="J12" t="str">
            <v>Préstamo GJC</v>
          </cell>
          <cell r="M12">
            <v>-36749.300000000003</v>
          </cell>
          <cell r="N12">
            <v>36749.300000000003</v>
          </cell>
          <cell r="O12">
            <v>0</v>
          </cell>
        </row>
        <row r="13">
          <cell r="A13" t="str">
            <v>2,1,1,01,02,00</v>
          </cell>
          <cell r="B13" t="str">
            <v>Proveedores de material extranjero</v>
          </cell>
          <cell r="E13">
            <v>-91622.42</v>
          </cell>
        </row>
        <row r="16">
          <cell r="B16" t="str">
            <v>Cta particular</v>
          </cell>
          <cell r="D16" t="str">
            <v>AA2/O</v>
          </cell>
          <cell r="E16">
            <v>0</v>
          </cell>
        </row>
        <row r="57">
          <cell r="E57">
            <v>-112843.58</v>
          </cell>
          <cell r="O57">
            <v>0</v>
          </cell>
        </row>
      </sheetData>
      <sheetData sheetId="11" refreshError="1">
        <row r="1">
          <cell r="A1" t="str">
            <v>HERCMAN Y ASOCIADOS</v>
          </cell>
          <cell r="E1" t="str">
            <v>Sociedad:</v>
          </cell>
          <cell r="F1" t="str">
            <v>Catren S.A.</v>
          </cell>
          <cell r="I1" t="str">
            <v>HERCMAN Y ASOCIADOS</v>
          </cell>
          <cell r="M1" t="str">
            <v>Sociedad:</v>
          </cell>
          <cell r="N1" t="str">
            <v>Catren S.A.</v>
          </cell>
          <cell r="Q1" t="str">
            <v>HERCMAN Y ASOCIADOS</v>
          </cell>
          <cell r="U1" t="str">
            <v>Sociedad:</v>
          </cell>
          <cell r="V1" t="str">
            <v>Catren S.A.</v>
          </cell>
          <cell r="Y1" t="str">
            <v>HERCMAN Y ASOCIADOS</v>
          </cell>
          <cell r="AC1" t="str">
            <v>Sociedad:</v>
          </cell>
          <cell r="AD1" t="str">
            <v>Catren S.A.</v>
          </cell>
        </row>
        <row r="2">
          <cell r="A2" t="str">
            <v>Contadores Públicos</v>
          </cell>
          <cell r="E2" t="str">
            <v>Fecha de Cierre:</v>
          </cell>
          <cell r="F2" t="str">
            <v xml:space="preserve"> 31/08/2001</v>
          </cell>
          <cell r="I2" t="str">
            <v>Contadores Públicos</v>
          </cell>
          <cell r="M2" t="str">
            <v>Fecha de Cierre:</v>
          </cell>
          <cell r="N2" t="str">
            <v xml:space="preserve"> 31/08/2001</v>
          </cell>
          <cell r="Q2" t="str">
            <v>Contadores Públicos</v>
          </cell>
          <cell r="U2" t="str">
            <v>Fecha de Cierre:</v>
          </cell>
          <cell r="V2" t="str">
            <v xml:space="preserve"> 31/08/2001</v>
          </cell>
          <cell r="Y2" t="str">
            <v>Contadores Públicos</v>
          </cell>
          <cell r="AC2" t="str">
            <v>Fecha de Cierre:</v>
          </cell>
          <cell r="AD2" t="str">
            <v xml:space="preserve"> 31/08/2001</v>
          </cell>
        </row>
        <row r="3">
          <cell r="E3" t="str">
            <v>Auditor:</v>
          </cell>
          <cell r="F3" t="str">
            <v>C.V.</v>
          </cell>
          <cell r="M3" t="str">
            <v>Auditor:</v>
          </cell>
          <cell r="N3" t="str">
            <v>C.V.</v>
          </cell>
          <cell r="U3" t="str">
            <v>Auditor:</v>
          </cell>
          <cell r="V3" t="str">
            <v>C.V.</v>
          </cell>
          <cell r="AC3" t="str">
            <v>Auditor:</v>
          </cell>
          <cell r="AD3" t="str">
            <v>C.V.</v>
          </cell>
        </row>
        <row r="4">
          <cell r="B4" t="str">
            <v>Rubro:</v>
          </cell>
          <cell r="C4" t="str">
            <v>Remunerac.y Cargas Soc.</v>
          </cell>
          <cell r="E4" t="str">
            <v>Referencia:</v>
          </cell>
          <cell r="F4" t="str">
            <v>CC</v>
          </cell>
          <cell r="G4" t="str">
            <v>Hoja:            O</v>
          </cell>
          <cell r="J4" t="str">
            <v>Rubro:</v>
          </cell>
          <cell r="K4" t="str">
            <v>Remunerac.y Cargas Soc.</v>
          </cell>
          <cell r="M4" t="str">
            <v>Referencia:</v>
          </cell>
          <cell r="N4" t="str">
            <v>CC1</v>
          </cell>
          <cell r="O4" t="str">
            <v>Hoja:       O</v>
          </cell>
          <cell r="R4" t="str">
            <v>Rubro:</v>
          </cell>
          <cell r="S4" t="str">
            <v>Remunerac.y Cargas Soc.</v>
          </cell>
          <cell r="U4" t="str">
            <v>Referencia:</v>
          </cell>
          <cell r="V4" t="str">
            <v>CC2</v>
          </cell>
          <cell r="W4" t="str">
            <v>Hoja:         O</v>
          </cell>
          <cell r="Z4" t="str">
            <v>Rubro:</v>
          </cell>
          <cell r="AA4" t="str">
            <v>Remunerac.y Cargas Soc.</v>
          </cell>
          <cell r="AC4" t="str">
            <v>Referencia:</v>
          </cell>
          <cell r="AE4" t="str">
            <v>Hoja:</v>
          </cell>
        </row>
        <row r="5">
          <cell r="B5" t="str">
            <v>Cuenta:</v>
          </cell>
          <cell r="J5" t="str">
            <v>Cuenta:</v>
          </cell>
          <cell r="K5" t="str">
            <v>Remuneraciones</v>
          </cell>
          <cell r="R5" t="str">
            <v>Cuenta:</v>
          </cell>
          <cell r="S5" t="str">
            <v>Cargas sociales</v>
          </cell>
          <cell r="Z5" t="str">
            <v>Cuenta:</v>
          </cell>
          <cell r="AA5" t="str">
            <v>Provisiones</v>
          </cell>
        </row>
        <row r="6">
          <cell r="B6" t="str">
            <v>Sub-Cuenta:</v>
          </cell>
          <cell r="C6" t="str">
            <v>Hoja llave</v>
          </cell>
          <cell r="J6" t="str">
            <v>Sub-Cuenta:</v>
          </cell>
          <cell r="K6" t="str">
            <v>Hoja llave</v>
          </cell>
          <cell r="R6" t="str">
            <v>Sub-Cuenta:</v>
          </cell>
          <cell r="S6" t="str">
            <v>Hoja llave</v>
          </cell>
          <cell r="Z6" t="str">
            <v>Sub-Cuenta:</v>
          </cell>
          <cell r="AA6" t="str">
            <v>Hoja llave</v>
          </cell>
        </row>
        <row r="8">
          <cell r="A8" t="str">
            <v>Código Cta.</v>
          </cell>
          <cell r="B8" t="str">
            <v>Nombre</v>
          </cell>
          <cell r="D8" t="str">
            <v>Ref.</v>
          </cell>
          <cell r="E8" t="str">
            <v>Importe</v>
          </cell>
          <cell r="I8" t="str">
            <v>Código Cta.</v>
          </cell>
          <cell r="J8" t="str">
            <v>Nombre</v>
          </cell>
          <cell r="L8" t="str">
            <v>Ref.</v>
          </cell>
          <cell r="M8" t="str">
            <v>s/cía</v>
          </cell>
          <cell r="N8" t="str">
            <v>ajustes</v>
          </cell>
          <cell r="O8" t="str">
            <v>s/aud</v>
          </cell>
          <cell r="Q8" t="str">
            <v>Código Cta.</v>
          </cell>
          <cell r="R8" t="str">
            <v>Nombre</v>
          </cell>
          <cell r="T8" t="str">
            <v>Ref.</v>
          </cell>
          <cell r="U8" t="str">
            <v>s/cía</v>
          </cell>
          <cell r="V8" t="str">
            <v>ajustes</v>
          </cell>
          <cell r="W8" t="str">
            <v>s/aud</v>
          </cell>
          <cell r="Y8" t="str">
            <v>Código Cta.</v>
          </cell>
          <cell r="Z8" t="str">
            <v>Nombre</v>
          </cell>
          <cell r="AB8" t="str">
            <v>Ref.</v>
          </cell>
          <cell r="AC8" t="str">
            <v>s/cía</v>
          </cell>
          <cell r="AD8" t="str">
            <v>ajustes</v>
          </cell>
          <cell r="AE8" t="str">
            <v>s/aud</v>
          </cell>
        </row>
        <row r="9">
          <cell r="A9" t="str">
            <v>Cuenta</v>
          </cell>
          <cell r="I9" t="str">
            <v>Cuenta</v>
          </cell>
          <cell r="N9" t="str">
            <v>ajustes</v>
          </cell>
          <cell r="Q9" t="str">
            <v>Cuenta</v>
          </cell>
          <cell r="V9" t="str">
            <v>ajustes</v>
          </cell>
          <cell r="Y9" t="str">
            <v>Cuenta</v>
          </cell>
          <cell r="AD9" t="str">
            <v>ajustes</v>
          </cell>
        </row>
        <row r="11">
          <cell r="B11" t="str">
            <v>Remuneraciones</v>
          </cell>
          <cell r="D11" t="str">
            <v>CC1/O</v>
          </cell>
          <cell r="E11">
            <v>-5101.7</v>
          </cell>
          <cell r="I11" t="str">
            <v>2,1,3,01,01,00</v>
          </cell>
          <cell r="J11" t="str">
            <v>Sueldos a pagar</v>
          </cell>
          <cell r="M11">
            <v>-5101.7</v>
          </cell>
          <cell r="O11">
            <v>-5101.7</v>
          </cell>
          <cell r="AE11">
            <v>0</v>
          </cell>
        </row>
        <row r="12">
          <cell r="Q12" t="str">
            <v>2,1,3,02,01,00</v>
          </cell>
          <cell r="R12" t="str">
            <v>DGI RNSS</v>
          </cell>
          <cell r="U12">
            <v>-1046.42</v>
          </cell>
          <cell r="W12">
            <v>-1046.42</v>
          </cell>
        </row>
        <row r="13">
          <cell r="B13" t="str">
            <v>Cargas sociales</v>
          </cell>
          <cell r="D13" t="str">
            <v>CC2/O</v>
          </cell>
          <cell r="E13">
            <v>-3046.2599999999998</v>
          </cell>
        </row>
        <row r="14">
          <cell r="O14">
            <v>0</v>
          </cell>
          <cell r="AE14">
            <v>0</v>
          </cell>
        </row>
        <row r="15">
          <cell r="B15" t="str">
            <v>Provisiones</v>
          </cell>
          <cell r="D15" t="str">
            <v>CC3/O</v>
          </cell>
          <cell r="Q15" t="str">
            <v>2,1,3,02,02,00</v>
          </cell>
          <cell r="R15" t="str">
            <v>DGI RNOS</v>
          </cell>
          <cell r="U15">
            <v>-268.33</v>
          </cell>
          <cell r="W15">
            <v>-268.33</v>
          </cell>
        </row>
        <row r="17">
          <cell r="AE17">
            <v>0</v>
          </cell>
        </row>
        <row r="18">
          <cell r="Q18" t="str">
            <v>2,1,3,02,04,00</v>
          </cell>
          <cell r="R18" t="str">
            <v>Sindicato Empl del plástico</v>
          </cell>
          <cell r="U18">
            <v>-1461.6</v>
          </cell>
          <cell r="W18">
            <v>-1461.6</v>
          </cell>
        </row>
        <row r="20">
          <cell r="AE20">
            <v>0</v>
          </cell>
        </row>
        <row r="21">
          <cell r="Q21" t="str">
            <v>2,1,3,02,08,00</v>
          </cell>
          <cell r="R21" t="str">
            <v>ART</v>
          </cell>
          <cell r="U21">
            <v>-269.91000000000003</v>
          </cell>
          <cell r="W21">
            <v>-269.91000000000003</v>
          </cell>
        </row>
        <row r="23">
          <cell r="AE23">
            <v>0</v>
          </cell>
        </row>
        <row r="26">
          <cell r="AE26">
            <v>0</v>
          </cell>
        </row>
        <row r="57">
          <cell r="E57">
            <v>-8147.9599999999991</v>
          </cell>
          <cell r="O57">
            <v>-5101.7</v>
          </cell>
          <cell r="W57">
            <v>-3046.2599999999998</v>
          </cell>
          <cell r="AE57">
            <v>0</v>
          </cell>
        </row>
      </sheetData>
      <sheetData sheetId="12" refreshError="1">
        <row r="1">
          <cell r="A1" t="str">
            <v>HERCMAN Y ASOCIADOS</v>
          </cell>
          <cell r="E1" t="str">
            <v>Sociedad:</v>
          </cell>
          <cell r="F1" t="str">
            <v>Catren S.A.</v>
          </cell>
          <cell r="I1" t="str">
            <v>HERCMAN Y ASOCIADOS</v>
          </cell>
          <cell r="M1" t="str">
            <v>Sociedad:</v>
          </cell>
          <cell r="N1" t="str">
            <v>Catren S.A.</v>
          </cell>
          <cell r="Q1" t="str">
            <v>HERCMAN Y ASOCIADOS</v>
          </cell>
          <cell r="U1" t="str">
            <v>Sociedad:</v>
          </cell>
          <cell r="V1" t="str">
            <v>Catren S.A.</v>
          </cell>
          <cell r="Y1" t="str">
            <v>HERCMAN Y ASOCIADOS</v>
          </cell>
          <cell r="AC1" t="str">
            <v>Sociedad:</v>
          </cell>
          <cell r="AD1" t="str">
            <v>Catren S.A.</v>
          </cell>
        </row>
        <row r="2">
          <cell r="A2" t="str">
            <v>Contadores Públicos</v>
          </cell>
          <cell r="E2" t="str">
            <v>Fecha de Cierre:</v>
          </cell>
          <cell r="F2" t="str">
            <v xml:space="preserve"> 31/08/2001</v>
          </cell>
          <cell r="I2" t="str">
            <v>Contadores Públicos</v>
          </cell>
          <cell r="M2" t="str">
            <v>Fecha de Cierre:</v>
          </cell>
          <cell r="N2" t="str">
            <v xml:space="preserve"> 31/08/2001</v>
          </cell>
          <cell r="Q2" t="str">
            <v>Contadores Públicos</v>
          </cell>
          <cell r="U2" t="str">
            <v>Fecha de Cierre:</v>
          </cell>
          <cell r="V2" t="str">
            <v xml:space="preserve"> 31/08/2001</v>
          </cell>
          <cell r="Y2" t="str">
            <v>Contadores Públicos</v>
          </cell>
          <cell r="AC2" t="str">
            <v>Fecha de Cierre:</v>
          </cell>
          <cell r="AD2" t="str">
            <v xml:space="preserve"> 31/08/2001</v>
          </cell>
        </row>
        <row r="3">
          <cell r="E3" t="str">
            <v>Auditor:</v>
          </cell>
          <cell r="F3" t="str">
            <v>C.V.</v>
          </cell>
          <cell r="M3" t="str">
            <v>Auditor:</v>
          </cell>
          <cell r="N3" t="str">
            <v>C.V.</v>
          </cell>
          <cell r="U3" t="str">
            <v>Auditor:</v>
          </cell>
          <cell r="V3" t="str">
            <v>C.V.</v>
          </cell>
          <cell r="AC3" t="str">
            <v>Auditor:</v>
          </cell>
          <cell r="AD3" t="str">
            <v>C.V.</v>
          </cell>
        </row>
        <row r="4">
          <cell r="B4" t="str">
            <v>Rubro:</v>
          </cell>
          <cell r="C4" t="str">
            <v>Cargas Fiscales</v>
          </cell>
          <cell r="E4" t="str">
            <v>Referencia:</v>
          </cell>
          <cell r="F4" t="str">
            <v>DD</v>
          </cell>
          <cell r="G4" t="str">
            <v>Hoja:      O</v>
          </cell>
          <cell r="J4" t="str">
            <v>Rubro:</v>
          </cell>
          <cell r="K4" t="str">
            <v>Cargas Fiscales</v>
          </cell>
          <cell r="M4" t="str">
            <v>Referencia:</v>
          </cell>
          <cell r="N4" t="str">
            <v>DD1</v>
          </cell>
          <cell r="O4" t="str">
            <v>Hoja:          O</v>
          </cell>
          <cell r="R4" t="str">
            <v>Rubro:</v>
          </cell>
          <cell r="S4" t="str">
            <v>Cargas Fiscales</v>
          </cell>
          <cell r="U4" t="str">
            <v>Referencia:</v>
          </cell>
          <cell r="V4" t="str">
            <v>DD2</v>
          </cell>
          <cell r="W4" t="str">
            <v>Hoja:      O</v>
          </cell>
          <cell r="Z4" t="str">
            <v>Rubro:</v>
          </cell>
          <cell r="AA4" t="str">
            <v>Cargas Fiscales</v>
          </cell>
          <cell r="AC4" t="str">
            <v>Referencia:</v>
          </cell>
          <cell r="AD4" t="str">
            <v>DD3</v>
          </cell>
          <cell r="AE4" t="str">
            <v>Hoja:           O</v>
          </cell>
        </row>
        <row r="5">
          <cell r="B5" t="str">
            <v>Cuenta:</v>
          </cell>
          <cell r="J5" t="str">
            <v>Cuenta:</v>
          </cell>
          <cell r="K5" t="str">
            <v>I.V.A. Débito fiscal</v>
          </cell>
          <cell r="R5" t="str">
            <v>Cuenta:</v>
          </cell>
          <cell r="S5" t="str">
            <v>Impuesto a los Ingresos Brutos</v>
          </cell>
          <cell r="Z5" t="str">
            <v>Cuenta:</v>
          </cell>
          <cell r="AA5" t="str">
            <v>Impuesto a las ganancias</v>
          </cell>
        </row>
        <row r="6">
          <cell r="B6" t="str">
            <v>Sub-Cuenta:</v>
          </cell>
          <cell r="C6" t="str">
            <v>hoja llave</v>
          </cell>
          <cell r="J6" t="str">
            <v>Sub-Cuenta:</v>
          </cell>
          <cell r="K6" t="str">
            <v>hoja llave</v>
          </cell>
          <cell r="R6" t="str">
            <v>Sub-Cuenta:</v>
          </cell>
          <cell r="S6" t="str">
            <v>hoja llave</v>
          </cell>
          <cell r="Z6" t="str">
            <v>Sub-Cuenta:</v>
          </cell>
          <cell r="AA6" t="str">
            <v>hoja llave</v>
          </cell>
        </row>
        <row r="8">
          <cell r="A8" t="str">
            <v>Código Cta.</v>
          </cell>
          <cell r="B8" t="str">
            <v>Nombre</v>
          </cell>
          <cell r="D8" t="str">
            <v>Ref.</v>
          </cell>
          <cell r="E8" t="str">
            <v>Importe</v>
          </cell>
          <cell r="I8" t="str">
            <v>Código Cta.</v>
          </cell>
          <cell r="J8" t="str">
            <v>Nombre</v>
          </cell>
          <cell r="L8" t="str">
            <v>Ref.</v>
          </cell>
          <cell r="M8" t="str">
            <v>s/cía</v>
          </cell>
          <cell r="N8" t="str">
            <v>ajustes</v>
          </cell>
          <cell r="O8" t="str">
            <v>s/aud</v>
          </cell>
          <cell r="Q8" t="str">
            <v>Código Cta.</v>
          </cell>
          <cell r="R8" t="str">
            <v>Nombre</v>
          </cell>
          <cell r="T8" t="str">
            <v>Ref.</v>
          </cell>
          <cell r="U8" t="str">
            <v>s/cía</v>
          </cell>
          <cell r="V8" t="str">
            <v>ajustes</v>
          </cell>
          <cell r="W8" t="str">
            <v>s/aud</v>
          </cell>
          <cell r="Y8" t="str">
            <v>Código Cta.</v>
          </cell>
          <cell r="Z8" t="str">
            <v>Nombre</v>
          </cell>
          <cell r="AB8" t="str">
            <v>Ref.</v>
          </cell>
          <cell r="AC8" t="str">
            <v>s/cía</v>
          </cell>
          <cell r="AD8" t="str">
            <v>ajustes</v>
          </cell>
          <cell r="AE8" t="str">
            <v>s/aud</v>
          </cell>
        </row>
        <row r="9">
          <cell r="A9" t="str">
            <v>Cuenta</v>
          </cell>
          <cell r="I9" t="str">
            <v>Cuenta</v>
          </cell>
          <cell r="N9" t="str">
            <v>ajustes</v>
          </cell>
          <cell r="Q9" t="str">
            <v>Cuenta</v>
          </cell>
          <cell r="V9" t="str">
            <v>ajustes</v>
          </cell>
          <cell r="Y9" t="str">
            <v>Cuenta</v>
          </cell>
          <cell r="AD9" t="str">
            <v>ajustes</v>
          </cell>
        </row>
        <row r="12">
          <cell r="B12" t="str">
            <v>I.V.A. Débito fiscal</v>
          </cell>
          <cell r="D12" t="str">
            <v>DD1/O</v>
          </cell>
          <cell r="E12">
            <v>-11911.95</v>
          </cell>
          <cell r="I12" t="str">
            <v>2,1,3,04,03,00</v>
          </cell>
          <cell r="J12" t="str">
            <v>DGI IVA a pagar</v>
          </cell>
          <cell r="L12" t="str">
            <v>DD1/7</v>
          </cell>
          <cell r="M12">
            <v>-11911.95</v>
          </cell>
          <cell r="O12">
            <v>-11911.95</v>
          </cell>
          <cell r="Q12" t="str">
            <v>2,1,3,04,02,10</v>
          </cell>
          <cell r="R12" t="str">
            <v>Deuda Imp a los Ingresos Brutos</v>
          </cell>
          <cell r="T12" t="str">
            <v>DD2/1-11/1</v>
          </cell>
          <cell r="U12">
            <v>-654.58000000000004</v>
          </cell>
          <cell r="W12">
            <v>-654.58000000000004</v>
          </cell>
          <cell r="Y12" t="str">
            <v>2,1,3,04,07,01</v>
          </cell>
          <cell r="Z12" t="str">
            <v>Retención de Imp a las Gcias</v>
          </cell>
          <cell r="AB12" t="str">
            <v>DD3/1</v>
          </cell>
          <cell r="AC12">
            <v>-168</v>
          </cell>
          <cell r="AE12">
            <v>-168</v>
          </cell>
        </row>
        <row r="14">
          <cell r="B14" t="str">
            <v>Impuesto a los Ingresos Brutos</v>
          </cell>
          <cell r="D14" t="str">
            <v>DD2/O</v>
          </cell>
          <cell r="E14">
            <v>-654.58000000000004</v>
          </cell>
        </row>
        <row r="16">
          <cell r="B16" t="str">
            <v>Impuesto a las ganancias</v>
          </cell>
          <cell r="D16" t="str">
            <v>DD3/O</v>
          </cell>
          <cell r="E16">
            <v>-168</v>
          </cell>
        </row>
        <row r="18">
          <cell r="B18" t="str">
            <v>Dto 93/00 Plan facilid de pago</v>
          </cell>
          <cell r="D18" t="str">
            <v>DD4/O</v>
          </cell>
          <cell r="E18">
            <v>-501.36</v>
          </cell>
        </row>
        <row r="21">
          <cell r="B21" t="str">
            <v>Impuesto a la Ganancia Mínima Pres</v>
          </cell>
          <cell r="D21" t="str">
            <v>D4/O</v>
          </cell>
          <cell r="E21">
            <v>-2986.3500000000004</v>
          </cell>
        </row>
        <row r="29">
          <cell r="J29" t="str">
            <v>Tarea realizada:</v>
          </cell>
        </row>
        <row r="30">
          <cell r="K30" t="str">
            <v>Ver DD1/O-1</v>
          </cell>
        </row>
        <row r="57">
          <cell r="E57">
            <v>-16222.240000000002</v>
          </cell>
          <cell r="O57">
            <v>-11911.95</v>
          </cell>
          <cell r="W57">
            <v>-654.58000000000004</v>
          </cell>
          <cell r="AE57">
            <v>-168</v>
          </cell>
        </row>
      </sheetData>
      <sheetData sheetId="13" refreshError="1">
        <row r="1">
          <cell r="A1" t="str">
            <v>HERCMAN Y ASOCIADOS</v>
          </cell>
          <cell r="E1" t="str">
            <v>Sociedad:</v>
          </cell>
          <cell r="F1" t="str">
            <v>Catren S.A.</v>
          </cell>
        </row>
        <row r="2">
          <cell r="A2" t="str">
            <v>Contadores Públicos</v>
          </cell>
          <cell r="E2" t="str">
            <v>Fecha de Cierre:</v>
          </cell>
          <cell r="F2" t="str">
            <v xml:space="preserve"> 31/08/2001</v>
          </cell>
        </row>
        <row r="3">
          <cell r="E3" t="str">
            <v>Auditor:</v>
          </cell>
          <cell r="F3" t="str">
            <v>C.V.</v>
          </cell>
        </row>
        <row r="4">
          <cell r="B4" t="str">
            <v>Rubro:</v>
          </cell>
          <cell r="C4" t="str">
            <v>Anticipo de Clientes</v>
          </cell>
          <cell r="E4" t="str">
            <v>Referencia:</v>
          </cell>
          <cell r="F4" t="str">
            <v>EE</v>
          </cell>
          <cell r="G4" t="str">
            <v>Hoja:      O</v>
          </cell>
        </row>
        <row r="5">
          <cell r="B5" t="str">
            <v>Cuenta:</v>
          </cell>
          <cell r="C5" t="str">
            <v>No corrientes</v>
          </cell>
        </row>
        <row r="6">
          <cell r="B6" t="str">
            <v>Sub-Cuenta:</v>
          </cell>
          <cell r="C6" t="str">
            <v>hoja llave</v>
          </cell>
        </row>
        <row r="8">
          <cell r="A8" t="str">
            <v>Código Cta.</v>
          </cell>
          <cell r="B8" t="str">
            <v>Nombre</v>
          </cell>
          <cell r="D8" t="str">
            <v>Ref.</v>
          </cell>
          <cell r="E8" t="str">
            <v>Importe</v>
          </cell>
        </row>
        <row r="9">
          <cell r="A9" t="str">
            <v>Cuenta</v>
          </cell>
        </row>
        <row r="12">
          <cell r="A12" t="str">
            <v>2,1,1,02,00,00</v>
          </cell>
          <cell r="B12" t="str">
            <v>Anticipo de clientes</v>
          </cell>
          <cell r="E12">
            <v>-17931.03</v>
          </cell>
        </row>
        <row r="57">
          <cell r="E57">
            <v>-17931.03</v>
          </cell>
        </row>
      </sheetData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A1" t="str">
            <v>HERCMAN Y ASOCIADOS</v>
          </cell>
          <cell r="E1" t="str">
            <v>Sociedad:</v>
          </cell>
          <cell r="F1" t="str">
            <v>Catren S.A.</v>
          </cell>
        </row>
        <row r="2">
          <cell r="A2" t="str">
            <v>Contadores Públicos</v>
          </cell>
          <cell r="E2" t="str">
            <v>Fecha de Cierre:</v>
          </cell>
          <cell r="F2" t="str">
            <v xml:space="preserve"> 31/08/2001</v>
          </cell>
        </row>
        <row r="3">
          <cell r="E3" t="str">
            <v>Auditor:</v>
          </cell>
          <cell r="F3" t="str">
            <v>C.V.</v>
          </cell>
        </row>
        <row r="4">
          <cell r="B4" t="str">
            <v>Rubro:</v>
          </cell>
          <cell r="C4" t="str">
            <v>Otros ingresos y egresos</v>
          </cell>
          <cell r="E4" t="str">
            <v>Referencia:</v>
          </cell>
          <cell r="F4" t="str">
            <v>OE</v>
          </cell>
          <cell r="G4" t="str">
            <v>Hoja:      O</v>
          </cell>
        </row>
        <row r="5">
          <cell r="B5" t="str">
            <v>Cuenta:</v>
          </cell>
        </row>
        <row r="6">
          <cell r="B6" t="str">
            <v>Sub-Cuenta:</v>
          </cell>
          <cell r="C6" t="str">
            <v>hoja llave</v>
          </cell>
        </row>
        <row r="8">
          <cell r="A8" t="str">
            <v>Código Cta.</v>
          </cell>
          <cell r="B8" t="str">
            <v>Nombre</v>
          </cell>
          <cell r="D8" t="str">
            <v>Ref.</v>
          </cell>
          <cell r="E8" t="str">
            <v>s/cía</v>
          </cell>
          <cell r="F8" t="str">
            <v>ajustes</v>
          </cell>
          <cell r="G8" t="str">
            <v>s/aud</v>
          </cell>
        </row>
        <row r="9">
          <cell r="A9" t="str">
            <v>Cuenta</v>
          </cell>
          <cell r="F9" t="str">
            <v>ajustes</v>
          </cell>
        </row>
        <row r="11">
          <cell r="A11" t="str">
            <v>OTROS INGRESOS</v>
          </cell>
        </row>
        <row r="12">
          <cell r="B12" t="str">
            <v>Area</v>
          </cell>
          <cell r="G12">
            <v>-10042.209999999999</v>
          </cell>
        </row>
        <row r="14">
          <cell r="G14">
            <v>-10042.209999999999</v>
          </cell>
        </row>
        <row r="16">
          <cell r="A16" t="str">
            <v>OTROS EGRESOS</v>
          </cell>
        </row>
        <row r="17">
          <cell r="A17" t="str">
            <v>5,2,1,02,02,05</v>
          </cell>
          <cell r="B17" t="str">
            <v>Marcas, patentes, prop intelec, reg ind</v>
          </cell>
          <cell r="E17">
            <v>2018.62</v>
          </cell>
          <cell r="G17">
            <v>2018.62</v>
          </cell>
        </row>
        <row r="20">
          <cell r="B20" t="str">
            <v>Deudores incobrables</v>
          </cell>
          <cell r="E20">
            <v>0</v>
          </cell>
          <cell r="F20">
            <v>7591.24</v>
          </cell>
          <cell r="G20">
            <v>7591.24</v>
          </cell>
        </row>
        <row r="23">
          <cell r="G23">
            <v>9609.86</v>
          </cell>
        </row>
        <row r="57">
          <cell r="G57">
            <v>-432.34999999999854</v>
          </cell>
        </row>
      </sheetData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RODEHIPERV"/>
      <sheetName val="Cuadro de gastos 2001"/>
      <sheetName val="#¡REF"/>
      <sheetName val="IVA -PT5"/>
      <sheetName val="Otros Créditos"/>
      <sheetName val="Deudas Préstamos"/>
      <sheetName val="Caja y Bancos"/>
      <sheetName val="Créd. x vtas"/>
      <sheetName val="Deudas Remun. y Cs. soc."/>
      <sheetName val="Otros ingresos y egresos"/>
      <sheetName val="Part. Permanente en Soc"/>
      <sheetName val="Deudas Otras ctas por pagar"/>
      <sheetName val="Deudas Comerciales"/>
      <sheetName val="Préstamos"/>
      <sheetName val="RT6"/>
      <sheetName val="Cargas fiscales"/>
      <sheetName val="Remun. y Cs. soc."/>
      <sheetName val="Préstamos NO CTES"/>
      <sheetName val="Inversiones No Ctes"/>
      <sheetName val="Otras cuentas por pagar"/>
      <sheetName val="Cuentas por pagar"/>
      <sheetName val="Deudas Cargas fiscales"/>
      <sheetName val="Inversiones Temporarias"/>
      <sheetName val="Inver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 hist y axi (2)"/>
      <sheetName val="Indice"/>
      <sheetName val="RT6"/>
      <sheetName val="Ajustes"/>
      <sheetName val="PN"/>
      <sheetName val="Balance"/>
      <sheetName val="Imp diferido"/>
      <sheetName val="Notas actualiz."/>
      <sheetName val="Caja y Bancos"/>
      <sheetName val="Inversiones"/>
      <sheetName val="Créd. x vtas"/>
      <sheetName val="Otros Créditos"/>
      <sheetName val="Bienes de cambio"/>
      <sheetName val="Inversiones No Ctes"/>
      <sheetName val="Otros Créditos No Ctes"/>
      <sheetName val="Bienes de Uso"/>
      <sheetName val="Activos intangibles"/>
      <sheetName val="Cuentas por pagar"/>
      <sheetName val="Préstamos"/>
      <sheetName val="Remun. y Cs. soc."/>
      <sheetName val="Cargas fiscales"/>
      <sheetName val="Otras cuentas por pagar"/>
      <sheetName val="Previsiones"/>
      <sheetName val="Anticipos de Clientes"/>
      <sheetName val="Otras Ctas x pagar NO CTES"/>
      <sheetName val="Cargas fiscales NO CTES"/>
      <sheetName val="AREA"/>
      <sheetName val="Ventas"/>
      <sheetName val="Cuadro de gastos Histórico"/>
      <sheetName val="Cuadro de gastos"/>
      <sheetName val="Otros ingresos y egresos"/>
      <sheetName val="Rdos financieros"/>
      <sheetName val="Rdo particip 3ros"/>
      <sheetName val="Rdos extraordi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Balance pub"/>
      <sheetName val="Balance"/>
      <sheetName val="Caja y Bancos"/>
      <sheetName val="Inversiones"/>
      <sheetName val="Créd. x vtas"/>
      <sheetName val="Otros Créditos"/>
      <sheetName val="bienes de cambio"/>
      <sheetName val="Inversiones No Ctes"/>
      <sheetName val="Otros Créditos No Ctes"/>
      <sheetName val="Bienes de Uso"/>
      <sheetName val="Activos intangibles"/>
      <sheetName val="Cuentas por pagar"/>
      <sheetName val="Préstamos"/>
      <sheetName val="Remun. y Cs. soc."/>
      <sheetName val="Cargas fiscales"/>
      <sheetName val="Otras cuentas por pagar"/>
      <sheetName val="Previsiones"/>
      <sheetName val="Ctas a pagar no ctes"/>
      <sheetName val="Otras Ctas x pagar NOCTES"/>
      <sheetName val="PN"/>
      <sheetName val="AREA"/>
      <sheetName val="Ventas"/>
      <sheetName val="Cuadro de Gastos p-bce  (02)"/>
      <sheetName val="Otros ingresos y egresos"/>
      <sheetName val="Rdos financieros"/>
      <sheetName val="Rdos extraordinarios"/>
      <sheetName val="rt 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 Gcias"/>
      <sheetName val="OtrasOblig"/>
      <sheetName val="SAF07_IGMP"/>
      <sheetName val="SAF07_GCIAS"/>
      <sheetName val="monotrib"/>
      <sheetName val="IGMPanteriores"/>
      <sheetName val="SAF-ANT_IGMP07"/>
      <sheetName val="coment.Imp.08"/>
      <sheetName val="Ajuste"/>
      <sheetName val="AnCtas"/>
      <sheetName val="Activo07"/>
      <sheetName val="Pasivo07"/>
      <sheetName val="MSARev.Imp.12-08"/>
      <sheetName val="VAR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ables/table1.xml><?xml version="1.0" encoding="utf-8"?>
<table xmlns="http://schemas.openxmlformats.org/spreadsheetml/2006/main" id="2" name="IPC_3" displayName="IPC_3" ref="B12:C25" totalsRowShown="0" headerRowDxfId="6" dataDxfId="4" headerRowBorderDxfId="5" tableBorderDxfId="3" totalsRowBorderDxfId="2">
  <autoFilter ref="B12:C25"/>
  <tableColumns count="2">
    <tableColumn id="1" name="Periodo " dataDxfId="1"/>
    <tableColumn id="2" name="IPC" dataDxfId="0" dataCellStyle="Normal 4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www.afip.gob.ar/gananciasYBienes/ganancias/personas-humanas-sucesiones-indivisas/deducciones/deducciones-generales.asp" TargetMode="External"/><Relationship Id="rId1" Type="http://schemas.openxmlformats.org/officeDocument/2006/relationships/hyperlink" Target="https://www.afip.gob.ar/autonomos/categorias-y-aportes/2024.asp" TargetMode="External"/><Relationship Id="rId6" Type="http://schemas.openxmlformats.org/officeDocument/2006/relationships/comments" Target="../comments9.xml"/><Relationship Id="rId5" Type="http://schemas.openxmlformats.org/officeDocument/2006/relationships/vmlDrawing" Target="../drawings/vmlDrawing9.vml"/><Relationship Id="rId4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0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1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servicios.infoleg.gob.ar/infolegInternet/anexos/130000-134999/133041/norma.htm" TargetMode="External"/><Relationship Id="rId1" Type="http://schemas.openxmlformats.org/officeDocument/2006/relationships/hyperlink" Target="https://trivia.consejo.org.ar/ficha/514491-bienes_personales._valuacion_de_inmuebles._indices_de_actualizacion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servicios.infoleg.gob.ar/infolegInternet/anexos/130000-134999/133041/norma.htm" TargetMode="External"/><Relationship Id="rId1" Type="http://schemas.openxmlformats.org/officeDocument/2006/relationships/hyperlink" Target="https://trivia.consejo.org.ar/ficha/514491-bienes_personales._valuacion_de_inmuebles._indices_de_actualizacion" TargetMode="External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servicios.infoleg.gob.ar/infolegInternet/anexos/130000-134999/133041/norma.htm" TargetMode="External"/><Relationship Id="rId1" Type="http://schemas.openxmlformats.org/officeDocument/2006/relationships/hyperlink" Target="https://trivia.consejo.org.ar/ficha/514491-bienes_personales._valuacion_de_inmuebles._indices_de_actualizacion" TargetMode="External"/><Relationship Id="rId6" Type="http://schemas.openxmlformats.org/officeDocument/2006/relationships/comments" Target="../comments4.xml"/><Relationship Id="rId5" Type="http://schemas.openxmlformats.org/officeDocument/2006/relationships/vmlDrawing" Target="../drawings/vmlDrawing4.vm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B16"/>
  <sheetViews>
    <sheetView showGridLines="0" tabSelected="1" workbookViewId="0">
      <selection activeCell="A18" sqref="A18"/>
    </sheetView>
  </sheetViews>
  <sheetFormatPr baseColWidth="10" defaultColWidth="10.85546875" defaultRowHeight="15" x14ac:dyDescent="0.25"/>
  <cols>
    <col min="1" max="1" width="85.7109375" customWidth="1"/>
  </cols>
  <sheetData>
    <row r="6" spans="1:2" ht="30.75" thickBot="1" x14ac:dyDescent="0.3">
      <c r="A6" s="95" t="s">
        <v>603</v>
      </c>
    </row>
    <row r="7" spans="1:2" ht="15.75" thickBot="1" x14ac:dyDescent="0.3">
      <c r="A7" s="95" t="s">
        <v>611</v>
      </c>
      <c r="B7" s="96"/>
    </row>
    <row r="8" spans="1:2" x14ac:dyDescent="0.25">
      <c r="A8" s="95" t="s">
        <v>621</v>
      </c>
    </row>
    <row r="9" spans="1:2" ht="30" x14ac:dyDescent="0.25">
      <c r="A9" s="95" t="s">
        <v>622</v>
      </c>
    </row>
    <row r="10" spans="1:2" x14ac:dyDescent="0.25">
      <c r="A10" s="95" t="s">
        <v>626</v>
      </c>
    </row>
    <row r="11" spans="1:2" x14ac:dyDescent="0.25">
      <c r="A11" s="95" t="s">
        <v>669</v>
      </c>
    </row>
    <row r="12" spans="1:2" ht="15.75" thickBot="1" x14ac:dyDescent="0.3"/>
    <row r="13" spans="1:2" ht="30.75" thickBot="1" x14ac:dyDescent="0.3">
      <c r="A13" s="502" t="s">
        <v>663</v>
      </c>
    </row>
    <row r="15" spans="1:2" x14ac:dyDescent="0.25">
      <c r="A15" s="1"/>
    </row>
    <row r="16" spans="1:2" x14ac:dyDescent="0.25">
      <c r="A16" s="95"/>
    </row>
  </sheetData>
  <sheetProtection password="CF2F" sheet="1" objects="1" scenarios="1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X116"/>
  <sheetViews>
    <sheetView showGridLines="0" topLeftCell="E1" zoomScale="90" zoomScaleNormal="90" workbookViewId="0">
      <selection activeCell="N14" sqref="N14"/>
    </sheetView>
  </sheetViews>
  <sheetFormatPr baseColWidth="10" defaultColWidth="11.42578125" defaultRowHeight="12.75" x14ac:dyDescent="0.25"/>
  <cols>
    <col min="1" max="1" width="25.7109375" style="106" customWidth="1"/>
    <col min="2" max="2" width="66.7109375" style="106" customWidth="1"/>
    <col min="3" max="3" width="12.7109375" style="156" customWidth="1"/>
    <col min="4" max="4" width="10.85546875" style="106" bestFit="1" customWidth="1"/>
    <col min="5" max="5" width="6.5703125" style="157" customWidth="1"/>
    <col min="6" max="6" width="9.28515625" style="157" hidden="1" customWidth="1"/>
    <col min="7" max="7" width="6.140625" style="157" customWidth="1"/>
    <col min="8" max="8" width="5.5703125" style="157" customWidth="1"/>
    <col min="9" max="9" width="14" style="106" customWidth="1"/>
    <col min="10" max="10" width="13.5703125" style="106" bestFit="1" customWidth="1"/>
    <col min="11" max="11" width="18" style="106" bestFit="1" customWidth="1"/>
    <col min="12" max="12" width="21" style="159" bestFit="1" customWidth="1"/>
    <col min="13" max="13" width="14.5703125" style="106" bestFit="1" customWidth="1"/>
    <col min="14" max="14" width="16" style="106" bestFit="1" customWidth="1"/>
    <col min="15" max="15" width="13.28515625" style="106" customWidth="1"/>
    <col min="16" max="16" width="13.140625" style="106" customWidth="1"/>
    <col min="17" max="17" width="12.7109375" style="106" bestFit="1" customWidth="1"/>
    <col min="18" max="18" width="16.42578125" style="106" customWidth="1"/>
    <col min="19" max="45" width="11.42578125" style="106"/>
    <col min="46" max="46" width="25.5703125" style="106" bestFit="1" customWidth="1"/>
    <col min="47" max="16384" width="11.42578125" style="106"/>
  </cols>
  <sheetData>
    <row r="1" spans="1:50" x14ac:dyDescent="0.25">
      <c r="AT1" s="106" t="s">
        <v>71</v>
      </c>
      <c r="AV1" s="106" t="s">
        <v>82</v>
      </c>
      <c r="AX1" s="106" t="s">
        <v>85</v>
      </c>
    </row>
    <row r="2" spans="1:50" x14ac:dyDescent="0.25">
      <c r="AT2" s="106" t="s">
        <v>72</v>
      </c>
      <c r="AV2" s="106" t="s">
        <v>83</v>
      </c>
      <c r="AX2" s="106" t="s">
        <v>86</v>
      </c>
    </row>
    <row r="3" spans="1:50" x14ac:dyDescent="0.25">
      <c r="AT3" s="106" t="s">
        <v>73</v>
      </c>
      <c r="AV3" s="106" t="s">
        <v>84</v>
      </c>
      <c r="AX3" s="106" t="s">
        <v>87</v>
      </c>
    </row>
    <row r="4" spans="1:50" x14ac:dyDescent="0.25">
      <c r="AT4" s="106" t="s">
        <v>74</v>
      </c>
      <c r="AX4" s="106" t="s">
        <v>88</v>
      </c>
    </row>
    <row r="6" spans="1:50" ht="15.75" x14ac:dyDescent="0.25">
      <c r="A6" s="160" t="s">
        <v>448</v>
      </c>
    </row>
    <row r="8" spans="1:50" ht="13.5" thickBot="1" x14ac:dyDescent="0.3">
      <c r="AT8" s="106" t="s">
        <v>81</v>
      </c>
      <c r="AU8" s="110"/>
    </row>
    <row r="9" spans="1:50" ht="13.5" thickBot="1" x14ac:dyDescent="0.3">
      <c r="A9" s="164" t="s">
        <v>39</v>
      </c>
      <c r="B9" s="165"/>
      <c r="C9" s="166">
        <v>45292</v>
      </c>
      <c r="S9" s="110"/>
    </row>
    <row r="10" spans="1:50" ht="13.5" thickBot="1" x14ac:dyDescent="0.3">
      <c r="A10" s="168" t="s">
        <v>40</v>
      </c>
      <c r="B10" s="169"/>
      <c r="C10" s="170">
        <v>45657</v>
      </c>
      <c r="R10" s="110"/>
      <c r="S10" s="110"/>
    </row>
    <row r="11" spans="1:50" ht="15" customHeight="1" thickBot="1" x14ac:dyDescent="0.3"/>
    <row r="12" spans="1:50" s="161" customFormat="1" ht="25.5" customHeight="1" x14ac:dyDescent="0.25">
      <c r="A12" s="871" t="s">
        <v>446</v>
      </c>
      <c r="B12" s="897" t="s">
        <v>447</v>
      </c>
      <c r="C12" s="172" t="s">
        <v>43</v>
      </c>
      <c r="D12" s="173" t="s">
        <v>46</v>
      </c>
      <c r="E12" s="873" t="s">
        <v>45</v>
      </c>
      <c r="F12" s="874"/>
      <c r="G12" s="874"/>
      <c r="H12" s="875"/>
      <c r="I12" s="865" t="s">
        <v>434</v>
      </c>
      <c r="J12" s="865" t="s">
        <v>100</v>
      </c>
      <c r="K12" s="865" t="s">
        <v>103</v>
      </c>
      <c r="L12" s="865" t="s">
        <v>101</v>
      </c>
      <c r="M12" s="173" t="s">
        <v>47</v>
      </c>
      <c r="N12" s="877" t="s">
        <v>48</v>
      </c>
      <c r="O12" s="878"/>
      <c r="P12" s="879"/>
      <c r="Q12" s="367" t="s">
        <v>47</v>
      </c>
      <c r="R12" s="867" t="s">
        <v>568</v>
      </c>
    </row>
    <row r="13" spans="1:50" s="161" customFormat="1" ht="36.75" customHeight="1" thickBot="1" x14ac:dyDescent="0.3">
      <c r="A13" s="882"/>
      <c r="B13" s="876"/>
      <c r="C13" s="368" t="s">
        <v>69</v>
      </c>
      <c r="D13" s="369" t="s">
        <v>433</v>
      </c>
      <c r="E13" s="370" t="s">
        <v>51</v>
      </c>
      <c r="F13" s="370" t="s">
        <v>52</v>
      </c>
      <c r="G13" s="370" t="s">
        <v>53</v>
      </c>
      <c r="H13" s="370" t="s">
        <v>54</v>
      </c>
      <c r="I13" s="876"/>
      <c r="J13" s="866"/>
      <c r="K13" s="876"/>
      <c r="L13" s="866"/>
      <c r="M13" s="369" t="s">
        <v>55</v>
      </c>
      <c r="N13" s="857" t="s">
        <v>864</v>
      </c>
      <c r="O13" s="369" t="s">
        <v>863</v>
      </c>
      <c r="P13" s="857" t="s">
        <v>865</v>
      </c>
      <c r="Q13" s="371" t="s">
        <v>59</v>
      </c>
      <c r="R13" s="896"/>
    </row>
    <row r="14" spans="1:50" x14ac:dyDescent="0.25">
      <c r="A14" s="390" t="s">
        <v>567</v>
      </c>
      <c r="B14" s="393" t="s">
        <v>444</v>
      </c>
      <c r="C14" s="373"/>
      <c r="D14" s="387"/>
      <c r="E14" s="374">
        <v>5</v>
      </c>
      <c r="F14" s="856">
        <f>ROUNDUP(IF(C14=0,0,IF((($C$9-C14)/365)&lt;=E14,(($C$9-C14)/365),E14)+1),0)</f>
        <v>0</v>
      </c>
      <c r="G14" s="389">
        <f>IF(F14&lt;0,0,IF(F14&gt;E14,E14,ROUND(F14,0)))</f>
        <v>0</v>
      </c>
      <c r="H14" s="375">
        <f>E14-G14</f>
        <v>5</v>
      </c>
      <c r="I14" s="376"/>
      <c r="J14" s="377" t="s">
        <v>151</v>
      </c>
      <c r="K14" s="378">
        <f>I14*D14</f>
        <v>0</v>
      </c>
      <c r="L14" s="379"/>
      <c r="M14" s="196">
        <f>K14*L14</f>
        <v>0</v>
      </c>
      <c r="N14" s="378">
        <f>IF(H14=0,K14,(M14/E14*(G14-1)))</f>
        <v>0</v>
      </c>
      <c r="O14" s="196">
        <f>IF(H14=0,0,(M14/E14))</f>
        <v>0</v>
      </c>
      <c r="P14" s="196">
        <f>(N14+O14)</f>
        <v>0</v>
      </c>
      <c r="Q14" s="196">
        <f>M14-P14</f>
        <v>0</v>
      </c>
      <c r="R14" s="396"/>
    </row>
    <row r="15" spans="1:50" x14ac:dyDescent="0.25">
      <c r="A15" s="203"/>
      <c r="B15" s="394" t="s">
        <v>445</v>
      </c>
      <c r="C15" s="194"/>
      <c r="D15" s="391"/>
      <c r="E15" s="187"/>
      <c r="F15" s="388"/>
      <c r="G15" s="389"/>
      <c r="H15" s="375"/>
      <c r="I15" s="196"/>
      <c r="J15" s="195"/>
      <c r="K15" s="378"/>
      <c r="L15" s="392"/>
      <c r="M15" s="196"/>
      <c r="N15" s="378"/>
      <c r="O15" s="196"/>
      <c r="P15" s="196"/>
      <c r="Q15" s="196"/>
      <c r="R15" s="203"/>
    </row>
    <row r="16" spans="1:50" x14ac:dyDescent="0.25">
      <c r="A16" s="390"/>
      <c r="B16" s="372"/>
      <c r="C16" s="194"/>
      <c r="D16" s="391"/>
      <c r="E16" s="187"/>
      <c r="F16" s="388"/>
      <c r="G16" s="389"/>
      <c r="H16" s="375"/>
      <c r="I16" s="196"/>
      <c r="J16" s="195"/>
      <c r="K16" s="378"/>
      <c r="L16" s="392"/>
      <c r="M16" s="196"/>
      <c r="N16" s="378"/>
      <c r="O16" s="196"/>
      <c r="P16" s="196"/>
      <c r="Q16" s="196"/>
      <c r="R16" s="203"/>
    </row>
    <row r="17" spans="1:18" x14ac:dyDescent="0.25">
      <c r="A17" s="390" t="s">
        <v>567</v>
      </c>
      <c r="B17" s="393" t="s">
        <v>444</v>
      </c>
      <c r="C17" s="373"/>
      <c r="D17" s="387"/>
      <c r="E17" s="374">
        <v>5</v>
      </c>
      <c r="F17" s="856">
        <f>ROUNDUP(IF(C17=0,0,IF((($C$9-C17)/365)&lt;=E17,(($C$9-C17)/365),E17)+1),0)</f>
        <v>0</v>
      </c>
      <c r="G17" s="389">
        <f>IF(F17&lt;0,0,IF(F17&gt;E17,E17,ROUND(F17,0)))</f>
        <v>0</v>
      </c>
      <c r="H17" s="375">
        <f t="shared" ref="H17:H36" si="0">E17-G17</f>
        <v>5</v>
      </c>
      <c r="I17" s="376"/>
      <c r="J17" s="377" t="s">
        <v>151</v>
      </c>
      <c r="K17" s="378">
        <f t="shared" ref="K17:K47" si="1">I17*D17</f>
        <v>0</v>
      </c>
      <c r="L17" s="379"/>
      <c r="M17" s="196">
        <f t="shared" ref="M17:M43" si="2">K17*L17</f>
        <v>0</v>
      </c>
      <c r="N17" s="378">
        <f>IF(H17=0,K17,(M17/E17*(G17-1)))</f>
        <v>0</v>
      </c>
      <c r="O17" s="196">
        <f>IF(H17=0,0,(M17/E17))</f>
        <v>0</v>
      </c>
      <c r="P17" s="196">
        <f t="shared" ref="P17:P36" si="3">(N17+O17)</f>
        <v>0</v>
      </c>
      <c r="Q17" s="196">
        <f t="shared" ref="Q17:Q36" si="4">M17-P17</f>
        <v>0</v>
      </c>
      <c r="R17" s="397"/>
    </row>
    <row r="18" spans="1:18" x14ac:dyDescent="0.25">
      <c r="A18" s="203"/>
      <c r="B18" s="394" t="s">
        <v>445</v>
      </c>
      <c r="C18" s="194"/>
      <c r="D18" s="391"/>
      <c r="E18" s="187"/>
      <c r="F18" s="388"/>
      <c r="G18" s="389"/>
      <c r="H18" s="375"/>
      <c r="I18" s="196"/>
      <c r="J18" s="195"/>
      <c r="K18" s="378"/>
      <c r="L18" s="392"/>
      <c r="M18" s="196"/>
      <c r="N18" s="378"/>
      <c r="O18" s="196"/>
      <c r="P18" s="196"/>
      <c r="Q18" s="196"/>
      <c r="R18" s="203"/>
    </row>
    <row r="19" spans="1:18" x14ac:dyDescent="0.25">
      <c r="A19" s="203"/>
      <c r="B19" s="110"/>
      <c r="C19" s="194"/>
      <c r="D19" s="391"/>
      <c r="E19" s="187"/>
      <c r="F19" s="388"/>
      <c r="G19" s="389"/>
      <c r="H19" s="375"/>
      <c r="I19" s="196"/>
      <c r="J19" s="207"/>
      <c r="K19" s="378"/>
      <c r="L19" s="392"/>
      <c r="M19" s="196"/>
      <c r="N19" s="378"/>
      <c r="O19" s="196"/>
      <c r="P19" s="196"/>
      <c r="Q19" s="196"/>
      <c r="R19" s="203"/>
    </row>
    <row r="20" spans="1:18" x14ac:dyDescent="0.25">
      <c r="A20" s="390" t="s">
        <v>567</v>
      </c>
      <c r="B20" s="393" t="s">
        <v>444</v>
      </c>
      <c r="C20" s="373"/>
      <c r="D20" s="387"/>
      <c r="E20" s="374">
        <v>5</v>
      </c>
      <c r="F20" s="856">
        <f>ROUNDUP(IF(C20=0,0,IF((($C$9-C20)/365)&lt;=E20,(($C$9-C20)/365),E20)+1),0)</f>
        <v>0</v>
      </c>
      <c r="G20" s="389">
        <f>IF(F20&lt;0,0,IF(F20&gt;E20,E20,ROUND(F20,0)))</f>
        <v>0</v>
      </c>
      <c r="H20" s="375">
        <f t="shared" si="0"/>
        <v>5</v>
      </c>
      <c r="I20" s="376"/>
      <c r="J20" s="377" t="s">
        <v>151</v>
      </c>
      <c r="K20" s="378">
        <f t="shared" si="1"/>
        <v>0</v>
      </c>
      <c r="L20" s="379"/>
      <c r="M20" s="196">
        <f t="shared" si="2"/>
        <v>0</v>
      </c>
      <c r="N20" s="378">
        <f>IF(H20=0,K20,(M20/E20*(G20-1)))</f>
        <v>0</v>
      </c>
      <c r="O20" s="196">
        <f>IF(H20=0,0,(M20/E20))</f>
        <v>0</v>
      </c>
      <c r="P20" s="196">
        <f t="shared" si="3"/>
        <v>0</v>
      </c>
      <c r="Q20" s="196">
        <f t="shared" si="4"/>
        <v>0</v>
      </c>
      <c r="R20" s="397"/>
    </row>
    <row r="21" spans="1:18" x14ac:dyDescent="0.25">
      <c r="A21" s="203"/>
      <c r="B21" s="394" t="s">
        <v>445</v>
      </c>
      <c r="C21" s="194"/>
      <c r="D21" s="391"/>
      <c r="E21" s="187"/>
      <c r="F21" s="388"/>
      <c r="G21" s="389"/>
      <c r="H21" s="375"/>
      <c r="I21" s="196"/>
      <c r="J21" s="195"/>
      <c r="K21" s="378"/>
      <c r="L21" s="392"/>
      <c r="M21" s="196"/>
      <c r="N21" s="378"/>
      <c r="O21" s="196"/>
      <c r="P21" s="196"/>
      <c r="Q21" s="196"/>
      <c r="R21" s="203"/>
    </row>
    <row r="22" spans="1:18" x14ac:dyDescent="0.25">
      <c r="A22" s="203"/>
      <c r="B22" s="110"/>
      <c r="C22" s="194"/>
      <c r="D22" s="391"/>
      <c r="E22" s="187"/>
      <c r="F22" s="388"/>
      <c r="G22" s="389"/>
      <c r="H22" s="375"/>
      <c r="I22" s="196"/>
      <c r="J22" s="207"/>
      <c r="K22" s="378"/>
      <c r="L22" s="392"/>
      <c r="M22" s="196"/>
      <c r="N22" s="378"/>
      <c r="O22" s="196"/>
      <c r="P22" s="196"/>
      <c r="Q22" s="196"/>
      <c r="R22" s="203"/>
    </row>
    <row r="23" spans="1:18" x14ac:dyDescent="0.25">
      <c r="A23" s="390" t="s">
        <v>567</v>
      </c>
      <c r="B23" s="393" t="s">
        <v>444</v>
      </c>
      <c r="C23" s="373"/>
      <c r="D23" s="387"/>
      <c r="E23" s="374">
        <v>5</v>
      </c>
      <c r="F23" s="856">
        <f>ROUNDUP(IF(C23=0,0,IF((($C$9-C23)/365)&lt;=E23,(($C$9-C23)/365),E23)+1),0)</f>
        <v>0</v>
      </c>
      <c r="G23" s="389">
        <f>IF(F23&lt;0,0,IF(F23&gt;E23,E23,ROUND(F23,0)))</f>
        <v>0</v>
      </c>
      <c r="H23" s="375">
        <f t="shared" ref="H23" si="5">E23-G23</f>
        <v>5</v>
      </c>
      <c r="I23" s="376"/>
      <c r="J23" s="377" t="s">
        <v>151</v>
      </c>
      <c r="K23" s="378">
        <f t="shared" ref="K23" si="6">I23*D23</f>
        <v>0</v>
      </c>
      <c r="L23" s="379"/>
      <c r="M23" s="196">
        <f t="shared" ref="M23" si="7">K23*L23</f>
        <v>0</v>
      </c>
      <c r="N23" s="378">
        <f>IF(H23=0,K23,(M23/E23*(G23-1)))</f>
        <v>0</v>
      </c>
      <c r="O23" s="196">
        <f>IF(H23=0,0,(M23/E23))</f>
        <v>0</v>
      </c>
      <c r="P23" s="196">
        <f t="shared" ref="P23" si="8">(N23+O23)</f>
        <v>0</v>
      </c>
      <c r="Q23" s="196">
        <f t="shared" ref="Q23" si="9">M23-P23</f>
        <v>0</v>
      </c>
      <c r="R23" s="397"/>
    </row>
    <row r="24" spans="1:18" x14ac:dyDescent="0.25">
      <c r="A24" s="203"/>
      <c r="B24" s="394" t="s">
        <v>445</v>
      </c>
      <c r="C24" s="194"/>
      <c r="D24" s="391"/>
      <c r="E24" s="187"/>
      <c r="F24" s="388"/>
      <c r="G24" s="389"/>
      <c r="H24" s="375"/>
      <c r="I24" s="196"/>
      <c r="J24" s="195"/>
      <c r="K24" s="378"/>
      <c r="L24" s="392"/>
      <c r="M24" s="196"/>
      <c r="N24" s="378"/>
      <c r="O24" s="196"/>
      <c r="P24" s="196"/>
      <c r="Q24" s="196"/>
      <c r="R24" s="203"/>
    </row>
    <row r="25" spans="1:18" x14ac:dyDescent="0.25">
      <c r="A25" s="203"/>
      <c r="B25" s="110"/>
      <c r="C25" s="194"/>
      <c r="D25" s="391"/>
      <c r="E25" s="187"/>
      <c r="F25" s="388"/>
      <c r="G25" s="389"/>
      <c r="H25" s="375"/>
      <c r="I25" s="196"/>
      <c r="J25" s="207"/>
      <c r="K25" s="378"/>
      <c r="L25" s="392"/>
      <c r="M25" s="196"/>
      <c r="N25" s="378"/>
      <c r="O25" s="196"/>
      <c r="P25" s="196"/>
      <c r="Q25" s="196"/>
      <c r="R25" s="203"/>
    </row>
    <row r="26" spans="1:18" x14ac:dyDescent="0.25">
      <c r="A26" s="390" t="s">
        <v>567</v>
      </c>
      <c r="B26" s="393" t="s">
        <v>444</v>
      </c>
      <c r="C26" s="373"/>
      <c r="D26" s="387"/>
      <c r="E26" s="374">
        <v>5</v>
      </c>
      <c r="F26" s="856">
        <f>ROUNDUP(IF(C26=0,0,IF((($C$9-C26)/365)&lt;=E26,(($C$9-C26)/365),E26)+1),0)</f>
        <v>0</v>
      </c>
      <c r="G26" s="389">
        <f>IF(F26&lt;0,0,IF(F26&gt;E26,E26,ROUND(F26,0)))</f>
        <v>0</v>
      </c>
      <c r="H26" s="375">
        <f t="shared" ref="H26" si="10">E26-G26</f>
        <v>5</v>
      </c>
      <c r="I26" s="376"/>
      <c r="J26" s="377" t="s">
        <v>151</v>
      </c>
      <c r="K26" s="378">
        <f t="shared" ref="K26" si="11">I26*D26</f>
        <v>0</v>
      </c>
      <c r="L26" s="379"/>
      <c r="M26" s="196">
        <f t="shared" ref="M26" si="12">K26*L26</f>
        <v>0</v>
      </c>
      <c r="N26" s="378">
        <f>IF(H26=0,K26,(M26/E26*(G26-1)))</f>
        <v>0</v>
      </c>
      <c r="O26" s="196">
        <f>IF(H26=0,0,(M26/E26))</f>
        <v>0</v>
      </c>
      <c r="P26" s="196">
        <f t="shared" ref="P26" si="13">(N26+O26)</f>
        <v>0</v>
      </c>
      <c r="Q26" s="196">
        <f t="shared" ref="Q26" si="14">M26-P26</f>
        <v>0</v>
      </c>
      <c r="R26" s="397"/>
    </row>
    <row r="27" spans="1:18" x14ac:dyDescent="0.25">
      <c r="A27" s="203"/>
      <c r="B27" s="394" t="s">
        <v>445</v>
      </c>
      <c r="C27" s="194"/>
      <c r="D27" s="391"/>
      <c r="E27" s="187"/>
      <c r="F27" s="388"/>
      <c r="G27" s="389"/>
      <c r="H27" s="375"/>
      <c r="I27" s="196"/>
      <c r="J27" s="195"/>
      <c r="K27" s="378"/>
      <c r="L27" s="392"/>
      <c r="M27" s="196"/>
      <c r="N27" s="378"/>
      <c r="O27" s="196"/>
      <c r="P27" s="196"/>
      <c r="Q27" s="196"/>
      <c r="R27" s="203"/>
    </row>
    <row r="28" spans="1:18" x14ac:dyDescent="0.25">
      <c r="A28" s="203"/>
      <c r="B28" s="110"/>
      <c r="C28" s="194"/>
      <c r="D28" s="391"/>
      <c r="E28" s="187"/>
      <c r="F28" s="388"/>
      <c r="G28" s="389"/>
      <c r="H28" s="375"/>
      <c r="I28" s="196"/>
      <c r="J28" s="207"/>
      <c r="K28" s="378"/>
      <c r="L28" s="392"/>
      <c r="M28" s="196"/>
      <c r="N28" s="378"/>
      <c r="O28" s="196"/>
      <c r="P28" s="196"/>
      <c r="Q28" s="196"/>
      <c r="R28" s="203"/>
    </row>
    <row r="29" spans="1:18" x14ac:dyDescent="0.25">
      <c r="A29" s="390" t="s">
        <v>561</v>
      </c>
      <c r="B29" s="394" t="s">
        <v>577</v>
      </c>
      <c r="C29" s="373"/>
      <c r="D29" s="387"/>
      <c r="E29" s="374">
        <v>10</v>
      </c>
      <c r="F29" s="856">
        <f>ROUNDUP(IF(C29=0,0,IF((($C$9-C29)/365)&lt;=E29,(($C$9-C29)/365),E29)+1),0)</f>
        <v>0</v>
      </c>
      <c r="G29" s="389">
        <f>IF(F29&lt;0,0,IF(F29&gt;E29,E29,ROUND(F29,0)))</f>
        <v>0</v>
      </c>
      <c r="H29" s="375">
        <f t="shared" ref="H29" si="15">E29-G29</f>
        <v>10</v>
      </c>
      <c r="I29" s="376"/>
      <c r="J29" s="377" t="s">
        <v>151</v>
      </c>
      <c r="K29" s="378">
        <f t="shared" si="1"/>
        <v>0</v>
      </c>
      <c r="L29" s="379"/>
      <c r="M29" s="196">
        <f t="shared" ref="M29" si="16">K29*L29</f>
        <v>0</v>
      </c>
      <c r="N29" s="378">
        <f>IF(H29=0,K29,(M29/E29*(G29-1)))</f>
        <v>0</v>
      </c>
      <c r="O29" s="196">
        <f>IF(H29=0,0,(M29/E29))</f>
        <v>0</v>
      </c>
      <c r="P29" s="196">
        <f t="shared" ref="P29" si="17">(N29+O29)</f>
        <v>0</v>
      </c>
      <c r="Q29" s="196">
        <f t="shared" ref="Q29" si="18">M29-P29</f>
        <v>0</v>
      </c>
      <c r="R29" s="203"/>
    </row>
    <row r="30" spans="1:18" x14ac:dyDescent="0.25">
      <c r="A30" s="380"/>
      <c r="B30" s="394" t="s">
        <v>562</v>
      </c>
      <c r="C30" s="194"/>
      <c r="D30" s="391"/>
      <c r="E30" s="187"/>
      <c r="F30" s="388"/>
      <c r="G30" s="389"/>
      <c r="H30" s="375"/>
      <c r="I30" s="388"/>
      <c r="J30" s="389"/>
      <c r="K30" s="375"/>
      <c r="L30" s="388"/>
      <c r="M30" s="389"/>
      <c r="N30" s="375"/>
      <c r="O30" s="388"/>
      <c r="P30" s="389"/>
      <c r="Q30" s="375"/>
      <c r="R30" s="397"/>
    </row>
    <row r="31" spans="1:18" x14ac:dyDescent="0.25">
      <c r="A31" s="203"/>
      <c r="B31" s="394" t="s">
        <v>563</v>
      </c>
      <c r="C31" s="194"/>
      <c r="D31" s="391"/>
      <c r="E31" s="187"/>
      <c r="F31" s="388"/>
      <c r="G31" s="389"/>
      <c r="H31" s="375"/>
      <c r="I31" s="388"/>
      <c r="J31" s="389"/>
      <c r="K31" s="375"/>
      <c r="L31" s="388"/>
      <c r="M31" s="389"/>
      <c r="N31" s="375"/>
      <c r="O31" s="388"/>
      <c r="P31" s="389"/>
      <c r="Q31" s="375"/>
      <c r="R31" s="203"/>
    </row>
    <row r="32" spans="1:18" x14ac:dyDescent="0.25">
      <c r="A32" s="203"/>
      <c r="B32" s="395" t="s">
        <v>579</v>
      </c>
      <c r="C32" s="194"/>
      <c r="D32" s="391"/>
      <c r="E32" s="187"/>
      <c r="F32" s="388"/>
      <c r="G32" s="389"/>
      <c r="H32" s="375"/>
      <c r="I32" s="388"/>
      <c r="J32" s="389"/>
      <c r="K32" s="375"/>
      <c r="L32" s="388"/>
      <c r="M32" s="389"/>
      <c r="N32" s="375"/>
      <c r="O32" s="388"/>
      <c r="P32" s="389"/>
      <c r="Q32" s="375"/>
      <c r="R32" s="203"/>
    </row>
    <row r="33" spans="1:18" x14ac:dyDescent="0.25">
      <c r="A33" s="203"/>
      <c r="B33" s="394" t="s">
        <v>580</v>
      </c>
      <c r="C33" s="194"/>
      <c r="D33" s="391"/>
      <c r="E33" s="187"/>
      <c r="F33" s="388"/>
      <c r="G33" s="389"/>
      <c r="H33" s="375"/>
      <c r="I33" s="388"/>
      <c r="J33" s="389"/>
      <c r="K33" s="375"/>
      <c r="L33" s="388"/>
      <c r="M33" s="389"/>
      <c r="N33" s="375"/>
      <c r="O33" s="388"/>
      <c r="P33" s="389"/>
      <c r="Q33" s="375"/>
      <c r="R33" s="203"/>
    </row>
    <row r="34" spans="1:18" x14ac:dyDescent="0.25">
      <c r="A34" s="203"/>
      <c r="B34" s="394" t="s">
        <v>578</v>
      </c>
      <c r="C34" s="194"/>
      <c r="D34" s="391"/>
      <c r="E34" s="187"/>
      <c r="F34" s="388"/>
      <c r="G34" s="389"/>
      <c r="H34" s="375"/>
      <c r="I34" s="388"/>
      <c r="J34" s="389"/>
      <c r="K34" s="375"/>
      <c r="L34" s="388"/>
      <c r="M34" s="389"/>
      <c r="N34" s="375"/>
      <c r="O34" s="388"/>
      <c r="P34" s="389"/>
      <c r="Q34" s="375"/>
      <c r="R34" s="203"/>
    </row>
    <row r="35" spans="1:18" x14ac:dyDescent="0.25">
      <c r="A35" s="203"/>
      <c r="B35" s="110"/>
      <c r="C35" s="194"/>
      <c r="D35" s="391"/>
      <c r="E35" s="187"/>
      <c r="F35" s="388"/>
      <c r="G35" s="389"/>
      <c r="H35" s="375"/>
      <c r="I35" s="388"/>
      <c r="J35" s="389"/>
      <c r="K35" s="375"/>
      <c r="L35" s="388"/>
      <c r="M35" s="389"/>
      <c r="N35" s="375"/>
      <c r="O35" s="388"/>
      <c r="P35" s="389"/>
      <c r="Q35" s="375"/>
      <c r="R35" s="203"/>
    </row>
    <row r="36" spans="1:18" x14ac:dyDescent="0.25">
      <c r="A36" s="390" t="s">
        <v>561</v>
      </c>
      <c r="B36" s="394" t="s">
        <v>577</v>
      </c>
      <c r="C36" s="373"/>
      <c r="D36" s="387"/>
      <c r="E36" s="374">
        <v>10</v>
      </c>
      <c r="F36" s="856">
        <f>ROUNDUP(IF(C36=0,0,IF((($C$9-C36)/365)&lt;=E36,(($C$9-C36)/365),E36)+1),0)</f>
        <v>0</v>
      </c>
      <c r="G36" s="389">
        <f>IF(F36&lt;0,0,IF(F36&gt;E36,E36,ROUND(F36,0)))</f>
        <v>0</v>
      </c>
      <c r="H36" s="375">
        <f t="shared" si="0"/>
        <v>10</v>
      </c>
      <c r="I36" s="376"/>
      <c r="J36" s="377" t="s">
        <v>151</v>
      </c>
      <c r="K36" s="378">
        <f t="shared" si="1"/>
        <v>0</v>
      </c>
      <c r="L36" s="379"/>
      <c r="M36" s="196">
        <f t="shared" si="2"/>
        <v>0</v>
      </c>
      <c r="N36" s="378">
        <f>IF(H36=0,K36,(M36/E36*(G36-1)))</f>
        <v>0</v>
      </c>
      <c r="O36" s="196">
        <f>IF(H36=0,0,(M36/E36))</f>
        <v>0</v>
      </c>
      <c r="P36" s="196">
        <f t="shared" si="3"/>
        <v>0</v>
      </c>
      <c r="Q36" s="196">
        <f t="shared" si="4"/>
        <v>0</v>
      </c>
      <c r="R36" s="397"/>
    </row>
    <row r="37" spans="1:18" x14ac:dyDescent="0.25">
      <c r="A37" s="380"/>
      <c r="B37" s="394" t="s">
        <v>562</v>
      </c>
      <c r="C37" s="194"/>
      <c r="D37" s="391"/>
      <c r="E37" s="187"/>
      <c r="F37" s="388"/>
      <c r="G37" s="389"/>
      <c r="H37" s="375"/>
      <c r="I37" s="196"/>
      <c r="J37" s="195"/>
      <c r="K37" s="378"/>
      <c r="L37" s="392"/>
      <c r="M37" s="196"/>
      <c r="N37" s="378"/>
      <c r="O37" s="196"/>
      <c r="P37" s="196"/>
      <c r="Q37" s="196"/>
      <c r="R37" s="203"/>
    </row>
    <row r="38" spans="1:18" x14ac:dyDescent="0.25">
      <c r="A38" s="203"/>
      <c r="B38" s="394" t="s">
        <v>563</v>
      </c>
      <c r="C38" s="194"/>
      <c r="D38" s="391"/>
      <c r="E38" s="187"/>
      <c r="F38" s="388"/>
      <c r="G38" s="389"/>
      <c r="H38" s="375"/>
      <c r="I38" s="196"/>
      <c r="J38" s="195"/>
      <c r="K38" s="378"/>
      <c r="L38" s="392"/>
      <c r="M38" s="196"/>
      <c r="N38" s="378"/>
      <c r="O38" s="196"/>
      <c r="P38" s="196"/>
      <c r="Q38" s="196"/>
      <c r="R38" s="203"/>
    </row>
    <row r="39" spans="1:18" x14ac:dyDescent="0.25">
      <c r="A39" s="203"/>
      <c r="B39" s="395" t="s">
        <v>579</v>
      </c>
      <c r="C39" s="194"/>
      <c r="D39" s="391"/>
      <c r="E39" s="187"/>
      <c r="F39" s="388"/>
      <c r="G39" s="389"/>
      <c r="H39" s="375"/>
      <c r="I39" s="196"/>
      <c r="J39" s="195"/>
      <c r="K39" s="378"/>
      <c r="L39" s="392"/>
      <c r="M39" s="196"/>
      <c r="N39" s="378"/>
      <c r="O39" s="196"/>
      <c r="P39" s="196"/>
      <c r="Q39" s="196"/>
      <c r="R39" s="203"/>
    </row>
    <row r="40" spans="1:18" x14ac:dyDescent="0.25">
      <c r="A40" s="203"/>
      <c r="B40" s="394" t="s">
        <v>580</v>
      </c>
      <c r="C40" s="194"/>
      <c r="D40" s="391"/>
      <c r="E40" s="187"/>
      <c r="F40" s="388"/>
      <c r="G40" s="389"/>
      <c r="H40" s="375"/>
      <c r="I40" s="196"/>
      <c r="J40" s="195"/>
      <c r="K40" s="378"/>
      <c r="L40" s="392"/>
      <c r="M40" s="196"/>
      <c r="N40" s="378"/>
      <c r="O40" s="196"/>
      <c r="P40" s="196"/>
      <c r="Q40" s="196"/>
      <c r="R40" s="203"/>
    </row>
    <row r="41" spans="1:18" x14ac:dyDescent="0.25">
      <c r="A41" s="203"/>
      <c r="B41" s="394" t="s">
        <v>578</v>
      </c>
      <c r="C41" s="194"/>
      <c r="D41" s="391"/>
      <c r="E41" s="187"/>
      <c r="F41" s="388"/>
      <c r="G41" s="389"/>
      <c r="H41" s="375"/>
      <c r="I41" s="196"/>
      <c r="J41" s="195"/>
      <c r="K41" s="378"/>
      <c r="L41" s="392"/>
      <c r="M41" s="196"/>
      <c r="N41" s="378"/>
      <c r="O41" s="196"/>
      <c r="P41" s="196"/>
      <c r="Q41" s="196"/>
      <c r="R41" s="203"/>
    </row>
    <row r="42" spans="1:18" x14ac:dyDescent="0.25">
      <c r="A42" s="203"/>
      <c r="B42" s="110"/>
      <c r="C42" s="194"/>
      <c r="D42" s="391"/>
      <c r="E42" s="187"/>
      <c r="F42" s="388"/>
      <c r="G42" s="389"/>
      <c r="H42" s="375"/>
      <c r="I42" s="196"/>
      <c r="J42" s="195"/>
      <c r="K42" s="378"/>
      <c r="L42" s="392"/>
      <c r="M42" s="196"/>
      <c r="N42" s="378"/>
      <c r="O42" s="196"/>
      <c r="P42" s="196"/>
      <c r="Q42" s="196"/>
      <c r="R42" s="203"/>
    </row>
    <row r="43" spans="1:18" x14ac:dyDescent="0.25">
      <c r="A43" s="390" t="s">
        <v>564</v>
      </c>
      <c r="B43" s="394" t="s">
        <v>577</v>
      </c>
      <c r="C43" s="373"/>
      <c r="D43" s="387"/>
      <c r="E43" s="374">
        <v>10</v>
      </c>
      <c r="F43" s="856">
        <f>ROUNDUP(IF(C43=0,0,IF((($C$9-C43)/365)&lt;=E43,(($C$9-C43)/365),E43)+1),0)</f>
        <v>0</v>
      </c>
      <c r="G43" s="389">
        <f>IF(F43&lt;0,0,IF(F43&gt;E43,E43,ROUND(F43,0)))</f>
        <v>0</v>
      </c>
      <c r="H43" s="375">
        <f t="shared" ref="H43" si="19">E43-G43</f>
        <v>10</v>
      </c>
      <c r="I43" s="376"/>
      <c r="J43" s="377" t="s">
        <v>151</v>
      </c>
      <c r="K43" s="378">
        <f t="shared" si="1"/>
        <v>0</v>
      </c>
      <c r="L43" s="379"/>
      <c r="M43" s="196">
        <f t="shared" si="2"/>
        <v>0</v>
      </c>
      <c r="N43" s="378">
        <f>IF(H43=0,K43,(M43/E43*(G43-1)))</f>
        <v>0</v>
      </c>
      <c r="O43" s="196">
        <f>IF(H43=0,0,(M43/E43))</f>
        <v>0</v>
      </c>
      <c r="P43" s="196">
        <f t="shared" ref="P43" si="20">(N43+O43)</f>
        <v>0</v>
      </c>
      <c r="Q43" s="196">
        <f t="shared" ref="Q43" si="21">M43-P43</f>
        <v>0</v>
      </c>
      <c r="R43" s="397"/>
    </row>
    <row r="44" spans="1:18" x14ac:dyDescent="0.25">
      <c r="A44" s="203"/>
      <c r="B44" s="394" t="s">
        <v>565</v>
      </c>
      <c r="C44" s="194"/>
      <c r="D44" s="391"/>
      <c r="E44" s="187"/>
      <c r="F44" s="388"/>
      <c r="G44" s="389"/>
      <c r="H44" s="375"/>
      <c r="I44" s="196"/>
      <c r="J44" s="195"/>
      <c r="K44" s="378"/>
      <c r="L44" s="392"/>
      <c r="M44" s="196"/>
      <c r="N44" s="378"/>
      <c r="O44" s="196"/>
      <c r="P44" s="196"/>
      <c r="Q44" s="196"/>
      <c r="R44" s="203"/>
    </row>
    <row r="45" spans="1:18" x14ac:dyDescent="0.25">
      <c r="A45" s="203"/>
      <c r="B45" s="394" t="s">
        <v>566</v>
      </c>
      <c r="C45" s="194"/>
      <c r="D45" s="391"/>
      <c r="E45" s="187"/>
      <c r="F45" s="388"/>
      <c r="G45" s="389"/>
      <c r="H45" s="375"/>
      <c r="I45" s="196"/>
      <c r="J45" s="196"/>
      <c r="K45" s="378"/>
      <c r="L45" s="198"/>
      <c r="M45" s="196"/>
      <c r="N45" s="378"/>
      <c r="O45" s="196"/>
      <c r="P45" s="196"/>
      <c r="Q45" s="196"/>
      <c r="R45" s="203"/>
    </row>
    <row r="46" spans="1:18" x14ac:dyDescent="0.25">
      <c r="A46" s="203"/>
      <c r="B46" s="110"/>
      <c r="C46" s="204"/>
      <c r="D46" s="391"/>
      <c r="E46" s="206"/>
      <c r="F46" s="388"/>
      <c r="G46" s="389"/>
      <c r="H46" s="375"/>
      <c r="I46" s="207"/>
      <c r="J46" s="207"/>
      <c r="K46" s="378"/>
      <c r="L46" s="209"/>
      <c r="M46" s="196"/>
      <c r="N46" s="378"/>
      <c r="O46" s="196"/>
      <c r="P46" s="196"/>
      <c r="Q46" s="196"/>
      <c r="R46" s="203"/>
    </row>
    <row r="47" spans="1:18" x14ac:dyDescent="0.25">
      <c r="A47" s="390" t="s">
        <v>564</v>
      </c>
      <c r="B47" s="394" t="s">
        <v>577</v>
      </c>
      <c r="C47" s="373"/>
      <c r="D47" s="387"/>
      <c r="E47" s="381">
        <v>10</v>
      </c>
      <c r="F47" s="856">
        <f>ROUNDUP(IF(C47=0,0,IF((($C$9-C47)/365)&lt;=E47,(($C$9-C47)/365),E47)+1),0)</f>
        <v>0</v>
      </c>
      <c r="G47" s="389">
        <f>IF(F47&lt;0,0,IF(F47&gt;E47,E47,ROUND(F47,0)))</f>
        <v>0</v>
      </c>
      <c r="H47" s="375">
        <f t="shared" ref="H47" si="22">E47-G47</f>
        <v>10</v>
      </c>
      <c r="I47" s="382"/>
      <c r="J47" s="377" t="s">
        <v>151</v>
      </c>
      <c r="K47" s="378">
        <f t="shared" si="1"/>
        <v>0</v>
      </c>
      <c r="L47" s="383"/>
      <c r="M47" s="196">
        <f t="shared" ref="M47" si="23">K47*L47</f>
        <v>0</v>
      </c>
      <c r="N47" s="378">
        <f>IF(H47=0,K47,(M47/E47*(G47-1)))</f>
        <v>0</v>
      </c>
      <c r="O47" s="196">
        <f>IF(H47=0,0,(M47/E47))</f>
        <v>0</v>
      </c>
      <c r="P47" s="196">
        <f t="shared" ref="P47" si="24">(N47+O47)</f>
        <v>0</v>
      </c>
      <c r="Q47" s="196">
        <f t="shared" ref="Q47" si="25">M47-P47</f>
        <v>0</v>
      </c>
      <c r="R47" s="397"/>
    </row>
    <row r="48" spans="1:18" x14ac:dyDescent="0.25">
      <c r="A48" s="203"/>
      <c r="B48" s="394" t="s">
        <v>565</v>
      </c>
      <c r="C48" s="194"/>
      <c r="D48" s="391"/>
      <c r="E48" s="187"/>
      <c r="F48" s="388"/>
      <c r="G48" s="389"/>
      <c r="H48" s="375"/>
      <c r="I48" s="196"/>
      <c r="J48" s="196"/>
      <c r="K48" s="378"/>
      <c r="L48" s="198"/>
      <c r="M48" s="196"/>
      <c r="N48" s="378"/>
      <c r="O48" s="196"/>
      <c r="P48" s="196"/>
      <c r="Q48" s="196"/>
      <c r="R48" s="203"/>
    </row>
    <row r="49" spans="1:18" x14ac:dyDescent="0.25">
      <c r="A49" s="203"/>
      <c r="B49" s="110" t="s">
        <v>566</v>
      </c>
      <c r="C49" s="204"/>
      <c r="D49" s="391"/>
      <c r="E49" s="206"/>
      <c r="F49" s="388"/>
      <c r="G49" s="389"/>
      <c r="H49" s="375"/>
      <c r="I49" s="207"/>
      <c r="J49" s="207"/>
      <c r="K49" s="378"/>
      <c r="L49" s="209"/>
      <c r="M49" s="196"/>
      <c r="N49" s="378"/>
      <c r="O49" s="196"/>
      <c r="P49" s="196"/>
      <c r="Q49" s="196"/>
      <c r="R49" s="203"/>
    </row>
    <row r="50" spans="1:18" x14ac:dyDescent="0.25">
      <c r="A50" s="203"/>
      <c r="B50" s="110"/>
      <c r="C50" s="204"/>
      <c r="D50" s="391"/>
      <c r="E50" s="206"/>
      <c r="F50" s="388"/>
      <c r="G50" s="389"/>
      <c r="H50" s="375"/>
      <c r="I50" s="207"/>
      <c r="J50" s="207"/>
      <c r="K50" s="378"/>
      <c r="L50" s="209"/>
      <c r="M50" s="196"/>
      <c r="N50" s="378"/>
      <c r="O50" s="196"/>
      <c r="P50" s="196"/>
      <c r="Q50" s="196"/>
      <c r="R50" s="203"/>
    </row>
    <row r="51" spans="1:18" x14ac:dyDescent="0.25">
      <c r="A51" s="390" t="s">
        <v>248</v>
      </c>
      <c r="B51" s="393" t="s">
        <v>447</v>
      </c>
      <c r="C51" s="373">
        <v>44107</v>
      </c>
      <c r="D51" s="387">
        <v>1</v>
      </c>
      <c r="E51" s="374">
        <v>10</v>
      </c>
      <c r="F51" s="856">
        <f>ROUNDUP(IF(C51=0,0,IF((($C$9-C51)/365)&lt;=E51,(($C$9-C51)/365),E51)+1),0)</f>
        <v>5</v>
      </c>
      <c r="G51" s="389">
        <f>IF(F51&lt;0,0,IF(F51&gt;E51,E51,ROUND(F51,0)))</f>
        <v>5</v>
      </c>
      <c r="H51" s="375">
        <f>E51-G51</f>
        <v>5</v>
      </c>
      <c r="I51" s="376">
        <v>540000</v>
      </c>
      <c r="J51" s="377" t="s">
        <v>151</v>
      </c>
      <c r="K51" s="378">
        <f>I51*D51</f>
        <v>540000</v>
      </c>
      <c r="L51" s="379">
        <v>21.392600000000002</v>
      </c>
      <c r="M51" s="196">
        <f>K51*L51</f>
        <v>11552004</v>
      </c>
      <c r="N51" s="378">
        <f>IF(H51=0,K51,(M51/E51*(G51-1)))</f>
        <v>4620801.5999999996</v>
      </c>
      <c r="O51" s="196">
        <f>IF(H51=0,0,(M51/E51))</f>
        <v>1155200.3999999999</v>
      </c>
      <c r="P51" s="196">
        <f>(N51+O51)</f>
        <v>5776002</v>
      </c>
      <c r="Q51" s="196">
        <f>M51-P51</f>
        <v>5776002</v>
      </c>
      <c r="R51" s="397"/>
    </row>
    <row r="52" spans="1:18" x14ac:dyDescent="0.25">
      <c r="A52" s="203"/>
      <c r="B52" s="394"/>
      <c r="C52" s="194"/>
      <c r="D52" s="391"/>
      <c r="E52" s="187"/>
      <c r="F52" s="388"/>
      <c r="G52" s="389"/>
      <c r="H52" s="375"/>
      <c r="I52" s="196"/>
      <c r="J52" s="195"/>
      <c r="K52" s="378"/>
      <c r="L52" s="392"/>
      <c r="M52" s="196"/>
      <c r="N52" s="378"/>
      <c r="O52" s="196"/>
      <c r="P52" s="196"/>
      <c r="Q52" s="196"/>
      <c r="R52" s="203"/>
    </row>
    <row r="53" spans="1:18" x14ac:dyDescent="0.25">
      <c r="A53" s="203"/>
      <c r="B53" s="110"/>
      <c r="C53" s="204"/>
      <c r="D53" s="391"/>
      <c r="E53" s="206"/>
      <c r="F53" s="388"/>
      <c r="G53" s="389"/>
      <c r="H53" s="375"/>
      <c r="I53" s="207"/>
      <c r="J53" s="207"/>
      <c r="K53" s="378"/>
      <c r="L53" s="209"/>
      <c r="M53" s="196"/>
      <c r="N53" s="378"/>
      <c r="O53" s="196"/>
      <c r="P53" s="196"/>
      <c r="Q53" s="196"/>
      <c r="R53" s="203"/>
    </row>
    <row r="54" spans="1:18" hidden="1" x14ac:dyDescent="0.25">
      <c r="A54" s="390" t="s">
        <v>248</v>
      </c>
      <c r="B54" s="393" t="s">
        <v>447</v>
      </c>
      <c r="C54" s="373"/>
      <c r="D54" s="387"/>
      <c r="E54" s="374">
        <v>10</v>
      </c>
      <c r="F54" s="856">
        <f>ROUNDUP(IF(C54=0,0,IF((($C$9-C54)/365)&lt;=E54,(($C$9-C54)/365),E54)+1),0)</f>
        <v>0</v>
      </c>
      <c r="G54" s="389">
        <f>IF(F54&lt;0,0,IF(F54&gt;E54,E54,ROUND(F54,0)))</f>
        <v>0</v>
      </c>
      <c r="H54" s="375">
        <f>E54-G54</f>
        <v>10</v>
      </c>
      <c r="I54" s="376"/>
      <c r="J54" s="377" t="s">
        <v>151</v>
      </c>
      <c r="K54" s="378">
        <f>I54*D54</f>
        <v>0</v>
      </c>
      <c r="L54" s="379"/>
      <c r="M54" s="196">
        <f>K54*L54</f>
        <v>0</v>
      </c>
      <c r="N54" s="378">
        <f>IF(H54=0,K54,(M54/E54*(G54-1)))</f>
        <v>0</v>
      </c>
      <c r="O54" s="196">
        <f>IF(H54=0,0,(M54/E54))</f>
        <v>0</v>
      </c>
      <c r="P54" s="196">
        <f>(N54+O54)</f>
        <v>0</v>
      </c>
      <c r="Q54" s="196">
        <f>M54-P54</f>
        <v>0</v>
      </c>
      <c r="R54" s="397"/>
    </row>
    <row r="55" spans="1:18" hidden="1" x14ac:dyDescent="0.25">
      <c r="A55" s="203"/>
      <c r="B55" s="394"/>
      <c r="C55" s="194"/>
      <c r="D55" s="391"/>
      <c r="E55" s="187"/>
      <c r="F55" s="388"/>
      <c r="G55" s="389"/>
      <c r="H55" s="375"/>
      <c r="I55" s="196"/>
      <c r="J55" s="195"/>
      <c r="K55" s="378"/>
      <c r="L55" s="392"/>
      <c r="M55" s="196"/>
      <c r="N55" s="378"/>
      <c r="O55" s="196"/>
      <c r="P55" s="196"/>
      <c r="Q55" s="196"/>
      <c r="R55" s="203"/>
    </row>
    <row r="56" spans="1:18" hidden="1" x14ac:dyDescent="0.25">
      <c r="A56" s="203"/>
      <c r="B56" s="110"/>
      <c r="C56" s="204"/>
      <c r="D56" s="391"/>
      <c r="E56" s="206"/>
      <c r="F56" s="388"/>
      <c r="G56" s="389"/>
      <c r="H56" s="375"/>
      <c r="I56" s="207"/>
      <c r="J56" s="207"/>
      <c r="K56" s="378"/>
      <c r="L56" s="209"/>
      <c r="M56" s="196"/>
      <c r="N56" s="378"/>
      <c r="O56" s="196"/>
      <c r="P56" s="196"/>
      <c r="Q56" s="196"/>
      <c r="R56" s="203"/>
    </row>
    <row r="57" spans="1:18" hidden="1" x14ac:dyDescent="0.25">
      <c r="A57" s="390" t="s">
        <v>248</v>
      </c>
      <c r="B57" s="393" t="s">
        <v>447</v>
      </c>
      <c r="C57" s="373"/>
      <c r="D57" s="387"/>
      <c r="E57" s="374">
        <v>10</v>
      </c>
      <c r="F57" s="856">
        <f>ROUNDUP(IF(C57=0,0,IF((($C$9-C57)/365)&lt;=E57,(($C$9-C57)/365),E57)+1),0)</f>
        <v>0</v>
      </c>
      <c r="G57" s="389">
        <f>IF(F57&lt;0,0,IF(F57&gt;E57,E57,ROUND(F57,0)))</f>
        <v>0</v>
      </c>
      <c r="H57" s="375">
        <f>E57-G57</f>
        <v>10</v>
      </c>
      <c r="I57" s="376"/>
      <c r="J57" s="377" t="s">
        <v>151</v>
      </c>
      <c r="K57" s="378">
        <f>I57*D57</f>
        <v>0</v>
      </c>
      <c r="L57" s="379"/>
      <c r="M57" s="196">
        <f>K57*L57</f>
        <v>0</v>
      </c>
      <c r="N57" s="378">
        <f>IF(H57=0,K57,(M57/E57*(G57-1)))</f>
        <v>0</v>
      </c>
      <c r="O57" s="196">
        <f>IF(H57=0,0,(M57/E57))</f>
        <v>0</v>
      </c>
      <c r="P57" s="196">
        <f>(N57+O57)</f>
        <v>0</v>
      </c>
      <c r="Q57" s="196">
        <f>M57-P57</f>
        <v>0</v>
      </c>
      <c r="R57" s="397"/>
    </row>
    <row r="58" spans="1:18" hidden="1" x14ac:dyDescent="0.25">
      <c r="A58" s="203"/>
      <c r="B58" s="394"/>
      <c r="C58" s="194"/>
      <c r="D58" s="391"/>
      <c r="E58" s="187"/>
      <c r="F58" s="388"/>
      <c r="G58" s="389"/>
      <c r="H58" s="375"/>
      <c r="I58" s="196"/>
      <c r="J58" s="195"/>
      <c r="K58" s="378"/>
      <c r="L58" s="392"/>
      <c r="M58" s="196"/>
      <c r="N58" s="378"/>
      <c r="O58" s="196"/>
      <c r="P58" s="196"/>
      <c r="Q58" s="196"/>
      <c r="R58" s="203"/>
    </row>
    <row r="59" spans="1:18" hidden="1" x14ac:dyDescent="0.25">
      <c r="A59" s="203"/>
      <c r="B59" s="110"/>
      <c r="C59" s="204"/>
      <c r="D59" s="391"/>
      <c r="E59" s="206"/>
      <c r="F59" s="388"/>
      <c r="G59" s="389"/>
      <c r="H59" s="375"/>
      <c r="I59" s="207"/>
      <c r="J59" s="207"/>
      <c r="K59" s="378"/>
      <c r="L59" s="209"/>
      <c r="M59" s="196"/>
      <c r="N59" s="378"/>
      <c r="O59" s="196"/>
      <c r="P59" s="196"/>
      <c r="Q59" s="196"/>
      <c r="R59" s="203"/>
    </row>
    <row r="60" spans="1:18" hidden="1" x14ac:dyDescent="0.25">
      <c r="A60" s="390" t="s">
        <v>248</v>
      </c>
      <c r="B60" s="393" t="s">
        <v>447</v>
      </c>
      <c r="C60" s="373"/>
      <c r="D60" s="387"/>
      <c r="E60" s="374">
        <v>10</v>
      </c>
      <c r="F60" s="856">
        <f>ROUNDUP(IF(C60=0,0,IF((($C$9-C60)/365)&lt;=E60,(($C$9-C60)/365),E60)+1),0)</f>
        <v>0</v>
      </c>
      <c r="G60" s="389">
        <f>IF(F60&lt;0,0,IF(F60&gt;E60,E60,ROUND(F60,0)))</f>
        <v>0</v>
      </c>
      <c r="H60" s="375">
        <f>E60-G60</f>
        <v>10</v>
      </c>
      <c r="I60" s="376"/>
      <c r="J60" s="377" t="s">
        <v>151</v>
      </c>
      <c r="K60" s="378">
        <f>I60*D60</f>
        <v>0</v>
      </c>
      <c r="L60" s="379"/>
      <c r="M60" s="196">
        <f>K60*L60</f>
        <v>0</v>
      </c>
      <c r="N60" s="378">
        <f>IF(H60=0,K60,(M60/E60*(G60-1)))</f>
        <v>0</v>
      </c>
      <c r="O60" s="196">
        <f>IF(H60=0,0,(M60/E60))</f>
        <v>0</v>
      </c>
      <c r="P60" s="196">
        <f>(N60+O60)</f>
        <v>0</v>
      </c>
      <c r="Q60" s="196">
        <f>M60-P60</f>
        <v>0</v>
      </c>
      <c r="R60" s="397"/>
    </row>
    <row r="61" spans="1:18" hidden="1" x14ac:dyDescent="0.25">
      <c r="A61" s="203"/>
      <c r="B61" s="394"/>
      <c r="C61" s="194"/>
      <c r="D61" s="391"/>
      <c r="E61" s="187"/>
      <c r="F61" s="388"/>
      <c r="G61" s="389"/>
      <c r="H61" s="375"/>
      <c r="I61" s="196"/>
      <c r="J61" s="195"/>
      <c r="K61" s="378"/>
      <c r="L61" s="392"/>
      <c r="M61" s="196"/>
      <c r="N61" s="378"/>
      <c r="O61" s="196"/>
      <c r="P61" s="196"/>
      <c r="Q61" s="196"/>
      <c r="R61" s="203"/>
    </row>
    <row r="62" spans="1:18" hidden="1" x14ac:dyDescent="0.25">
      <c r="A62" s="203"/>
      <c r="B62" s="110"/>
      <c r="C62" s="204"/>
      <c r="D62" s="391"/>
      <c r="E62" s="206"/>
      <c r="F62" s="388"/>
      <c r="G62" s="389"/>
      <c r="H62" s="375"/>
      <c r="I62" s="207"/>
      <c r="J62" s="207"/>
      <c r="K62" s="378"/>
      <c r="L62" s="209"/>
      <c r="M62" s="196"/>
      <c r="N62" s="378"/>
      <c r="O62" s="196"/>
      <c r="P62" s="196"/>
      <c r="Q62" s="196"/>
      <c r="R62" s="203"/>
    </row>
    <row r="63" spans="1:18" hidden="1" x14ac:dyDescent="0.25">
      <c r="A63" s="390" t="s">
        <v>248</v>
      </c>
      <c r="B63" s="393" t="s">
        <v>447</v>
      </c>
      <c r="C63" s="373"/>
      <c r="D63" s="387"/>
      <c r="E63" s="374">
        <v>10</v>
      </c>
      <c r="F63" s="856">
        <f>ROUNDUP(IF(C63=0,0,IF((($C$9-C63)/365)&lt;=E63,(($C$9-C63)/365),E63)+1),0)</f>
        <v>0</v>
      </c>
      <c r="G63" s="389">
        <f>IF(F63&lt;0,0,IF(F63&gt;E63,E63,ROUND(F63,0)))</f>
        <v>0</v>
      </c>
      <c r="H63" s="375">
        <f>E63-G63</f>
        <v>10</v>
      </c>
      <c r="I63" s="376"/>
      <c r="J63" s="377" t="s">
        <v>151</v>
      </c>
      <c r="K63" s="378">
        <f>I63*D63</f>
        <v>0</v>
      </c>
      <c r="L63" s="379"/>
      <c r="M63" s="196">
        <f>K63*L63</f>
        <v>0</v>
      </c>
      <c r="N63" s="378">
        <f>IF(H63=0,K63,(M63/E63*(G63-1)))</f>
        <v>0</v>
      </c>
      <c r="O63" s="196">
        <f>IF(H63=0,0,(M63/E63))</f>
        <v>0</v>
      </c>
      <c r="P63" s="196">
        <f>(N63+O63)</f>
        <v>0</v>
      </c>
      <c r="Q63" s="196">
        <f>M63-P63</f>
        <v>0</v>
      </c>
      <c r="R63" s="397"/>
    </row>
    <row r="64" spans="1:18" hidden="1" x14ac:dyDescent="0.25">
      <c r="A64" s="203"/>
      <c r="B64" s="394"/>
      <c r="C64" s="194"/>
      <c r="D64" s="391"/>
      <c r="E64" s="187"/>
      <c r="F64" s="388"/>
      <c r="G64" s="389"/>
      <c r="H64" s="375"/>
      <c r="I64" s="196"/>
      <c r="J64" s="195"/>
      <c r="K64" s="378"/>
      <c r="L64" s="392"/>
      <c r="M64" s="196"/>
      <c r="N64" s="378"/>
      <c r="O64" s="196"/>
      <c r="P64" s="196"/>
      <c r="Q64" s="196"/>
      <c r="R64" s="203"/>
    </row>
    <row r="65" spans="1:18" hidden="1" x14ac:dyDescent="0.25">
      <c r="A65" s="203"/>
      <c r="B65" s="110"/>
      <c r="C65" s="204"/>
      <c r="D65" s="391"/>
      <c r="E65" s="206"/>
      <c r="F65" s="388"/>
      <c r="G65" s="389"/>
      <c r="H65" s="375"/>
      <c r="I65" s="207"/>
      <c r="J65" s="207"/>
      <c r="K65" s="378"/>
      <c r="L65" s="209"/>
      <c r="M65" s="196"/>
      <c r="N65" s="378"/>
      <c r="O65" s="196"/>
      <c r="P65" s="196"/>
      <c r="Q65" s="196"/>
      <c r="R65" s="203"/>
    </row>
    <row r="66" spans="1:18" x14ac:dyDescent="0.25">
      <c r="A66" s="390" t="s">
        <v>695</v>
      </c>
      <c r="B66" s="393" t="s">
        <v>447</v>
      </c>
      <c r="C66" s="373">
        <v>45401</v>
      </c>
      <c r="D66" s="387">
        <v>1</v>
      </c>
      <c r="E66" s="374">
        <v>10</v>
      </c>
      <c r="F66" s="856">
        <f>ROUNDUP(IF(C66=0,0,IF((($C$9-C66)/365)&lt;=E66,(($C$9-C66)/365),E66)+1),0)</f>
        <v>1</v>
      </c>
      <c r="G66" s="389">
        <f>IF(F66&lt;0,0,IF(F66&gt;E66,E66,ROUND(F66,0)))</f>
        <v>1</v>
      </c>
      <c r="H66" s="375">
        <f>E66-G66</f>
        <v>9</v>
      </c>
      <c r="I66" s="376">
        <v>725500</v>
      </c>
      <c r="J66" s="377" t="s">
        <v>151</v>
      </c>
      <c r="K66" s="378">
        <f>I66*D66</f>
        <v>725500</v>
      </c>
      <c r="L66" s="379">
        <v>1.3197000000000001</v>
      </c>
      <c r="M66" s="196">
        <f>K66*L66</f>
        <v>957442.35000000009</v>
      </c>
      <c r="N66" s="378">
        <f>IF(H66=0,K66,(M66/E66*(G66-1)))</f>
        <v>0</v>
      </c>
      <c r="O66" s="196">
        <f>IF(H66=0,0,(M66/E66))</f>
        <v>95744.235000000015</v>
      </c>
      <c r="P66" s="196">
        <f>(N66+O66)</f>
        <v>95744.235000000015</v>
      </c>
      <c r="Q66" s="196">
        <f>M66-P66</f>
        <v>861698.11500000011</v>
      </c>
      <c r="R66" s="397"/>
    </row>
    <row r="67" spans="1:18" x14ac:dyDescent="0.25">
      <c r="A67" s="203"/>
      <c r="B67" s="394"/>
      <c r="C67" s="194"/>
      <c r="D67" s="391"/>
      <c r="E67" s="187"/>
      <c r="F67" s="388"/>
      <c r="G67" s="389"/>
      <c r="H67" s="375"/>
      <c r="I67" s="196"/>
      <c r="J67" s="195"/>
      <c r="K67" s="378"/>
      <c r="L67" s="392"/>
      <c r="M67" s="196"/>
      <c r="N67" s="378"/>
      <c r="O67" s="196"/>
      <c r="P67" s="196"/>
      <c r="Q67" s="196"/>
      <c r="R67" s="203"/>
    </row>
    <row r="68" spans="1:18" x14ac:dyDescent="0.25">
      <c r="A68" s="203"/>
      <c r="B68" s="110"/>
      <c r="C68" s="204"/>
      <c r="D68" s="391"/>
      <c r="E68" s="206"/>
      <c r="F68" s="388"/>
      <c r="G68" s="389"/>
      <c r="H68" s="375"/>
      <c r="I68" s="207"/>
      <c r="J68" s="207"/>
      <c r="K68" s="378"/>
      <c r="L68" s="209"/>
      <c r="M68" s="196"/>
      <c r="N68" s="378"/>
      <c r="O68" s="196"/>
      <c r="P68" s="196"/>
      <c r="Q68" s="196"/>
      <c r="R68" s="203"/>
    </row>
    <row r="69" spans="1:18" hidden="1" x14ac:dyDescent="0.25">
      <c r="A69" s="390" t="s">
        <v>695</v>
      </c>
      <c r="B69" s="393" t="s">
        <v>447</v>
      </c>
      <c r="C69" s="373"/>
      <c r="D69" s="387"/>
      <c r="E69" s="374">
        <v>10</v>
      </c>
      <c r="F69" s="856">
        <f>ROUNDUP(IF(C69=0,0,IF((($C$9-C69)/365)&lt;=E69,(($C$9-C69)/365),E69)+1),0)</f>
        <v>0</v>
      </c>
      <c r="G69" s="389">
        <f>IF(F69&lt;0,0,IF(F69&gt;E69,E69,ROUND(F69,0)))</f>
        <v>0</v>
      </c>
      <c r="H69" s="375">
        <f>E69-G69</f>
        <v>10</v>
      </c>
      <c r="I69" s="376"/>
      <c r="J69" s="377" t="s">
        <v>151</v>
      </c>
      <c r="K69" s="378">
        <f>I69*D69</f>
        <v>0</v>
      </c>
      <c r="L69" s="379"/>
      <c r="M69" s="196">
        <f>K69*L69</f>
        <v>0</v>
      </c>
      <c r="N69" s="378">
        <f>IF(H69=0,K69,(M69/E69*(G69-1)))</f>
        <v>0</v>
      </c>
      <c r="O69" s="196">
        <f>IF(H69=0,0,(M69/E69))</f>
        <v>0</v>
      </c>
      <c r="P69" s="196">
        <f>(N69+O69)</f>
        <v>0</v>
      </c>
      <c r="Q69" s="196">
        <f>M69-P69</f>
        <v>0</v>
      </c>
      <c r="R69" s="397"/>
    </row>
    <row r="70" spans="1:18" hidden="1" x14ac:dyDescent="0.25">
      <c r="A70" s="203"/>
      <c r="B70" s="394"/>
      <c r="C70" s="194"/>
      <c r="D70" s="391"/>
      <c r="E70" s="187"/>
      <c r="F70" s="388"/>
      <c r="G70" s="389"/>
      <c r="H70" s="375"/>
      <c r="I70" s="196"/>
      <c r="J70" s="195"/>
      <c r="K70" s="378"/>
      <c r="L70" s="392"/>
      <c r="M70" s="196"/>
      <c r="N70" s="378"/>
      <c r="O70" s="196"/>
      <c r="P70" s="196"/>
      <c r="Q70" s="196"/>
      <c r="R70" s="203"/>
    </row>
    <row r="71" spans="1:18" hidden="1" x14ac:dyDescent="0.25">
      <c r="A71" s="203"/>
      <c r="B71" s="110"/>
      <c r="C71" s="204"/>
      <c r="D71" s="391"/>
      <c r="E71" s="206"/>
      <c r="F71" s="388"/>
      <c r="G71" s="389"/>
      <c r="H71" s="375"/>
      <c r="I71" s="207"/>
      <c r="J71" s="207"/>
      <c r="K71" s="378"/>
      <c r="L71" s="209"/>
      <c r="M71" s="196"/>
      <c r="N71" s="378"/>
      <c r="O71" s="196"/>
      <c r="P71" s="196"/>
      <c r="Q71" s="196"/>
      <c r="R71" s="203"/>
    </row>
    <row r="72" spans="1:18" hidden="1" x14ac:dyDescent="0.25">
      <c r="A72" s="390" t="s">
        <v>695</v>
      </c>
      <c r="B72" s="393" t="s">
        <v>447</v>
      </c>
      <c r="C72" s="373"/>
      <c r="D72" s="387"/>
      <c r="E72" s="374">
        <v>10</v>
      </c>
      <c r="F72" s="856">
        <f>ROUNDUP(IF(C72=0,0,IF((($C$9-C72)/365)&lt;=E72,(($C$9-C72)/365),E72)+1),0)</f>
        <v>0</v>
      </c>
      <c r="G72" s="389">
        <f>IF(F72&lt;0,0,IF(F72&gt;E72,E72,ROUND(F72,0)))</f>
        <v>0</v>
      </c>
      <c r="H72" s="375">
        <f>E72-G72</f>
        <v>10</v>
      </c>
      <c r="I72" s="376"/>
      <c r="J72" s="377" t="s">
        <v>151</v>
      </c>
      <c r="K72" s="378">
        <f>I72*D72</f>
        <v>0</v>
      </c>
      <c r="L72" s="379"/>
      <c r="M72" s="196">
        <f>K72*L72</f>
        <v>0</v>
      </c>
      <c r="N72" s="378">
        <f>IF(H72=0,K72,(M72/E72*(G72-1)))</f>
        <v>0</v>
      </c>
      <c r="O72" s="196">
        <f>IF(H72=0,0,(M72/E72))</f>
        <v>0</v>
      </c>
      <c r="P72" s="196">
        <f>(N72+O72)</f>
        <v>0</v>
      </c>
      <c r="Q72" s="196">
        <f>M72-P72</f>
        <v>0</v>
      </c>
      <c r="R72" s="397"/>
    </row>
    <row r="73" spans="1:18" hidden="1" x14ac:dyDescent="0.25">
      <c r="A73" s="203"/>
      <c r="B73" s="394"/>
      <c r="C73" s="194"/>
      <c r="D73" s="391"/>
      <c r="E73" s="187"/>
      <c r="F73" s="388"/>
      <c r="G73" s="389"/>
      <c r="H73" s="375"/>
      <c r="I73" s="196"/>
      <c r="J73" s="195"/>
      <c r="K73" s="378"/>
      <c r="L73" s="392"/>
      <c r="M73" s="196"/>
      <c r="N73" s="378"/>
      <c r="O73" s="196"/>
      <c r="P73" s="196"/>
      <c r="Q73" s="196"/>
      <c r="R73" s="203"/>
    </row>
    <row r="74" spans="1:18" hidden="1" x14ac:dyDescent="0.25">
      <c r="A74" s="203"/>
      <c r="B74" s="110"/>
      <c r="C74" s="204"/>
      <c r="D74" s="391"/>
      <c r="E74" s="206"/>
      <c r="F74" s="388"/>
      <c r="G74" s="389"/>
      <c r="H74" s="375"/>
      <c r="I74" s="207"/>
      <c r="J74" s="207"/>
      <c r="K74" s="378"/>
      <c r="L74" s="209"/>
      <c r="M74" s="196"/>
      <c r="N74" s="378"/>
      <c r="O74" s="196"/>
      <c r="P74" s="196"/>
      <c r="Q74" s="196"/>
      <c r="R74" s="203"/>
    </row>
    <row r="75" spans="1:18" hidden="1" x14ac:dyDescent="0.25">
      <c r="A75" s="390" t="s">
        <v>695</v>
      </c>
      <c r="B75" s="393" t="s">
        <v>447</v>
      </c>
      <c r="C75" s="373"/>
      <c r="D75" s="387"/>
      <c r="E75" s="374">
        <v>10</v>
      </c>
      <c r="F75" s="856">
        <f>ROUNDUP(IF(C75=0,0,IF((($C$9-C75)/365)&lt;=E75,(($C$9-C75)/365),E75)+1),0)</f>
        <v>0</v>
      </c>
      <c r="G75" s="389">
        <f>IF(F75&lt;0,0,IF(F75&gt;E75,E75,ROUND(F75,0)))</f>
        <v>0</v>
      </c>
      <c r="H75" s="375">
        <f>E75-G75</f>
        <v>10</v>
      </c>
      <c r="I75" s="376"/>
      <c r="J75" s="377" t="s">
        <v>151</v>
      </c>
      <c r="K75" s="378">
        <f>I75*D75</f>
        <v>0</v>
      </c>
      <c r="L75" s="379"/>
      <c r="M75" s="196">
        <f>K75*L75</f>
        <v>0</v>
      </c>
      <c r="N75" s="378">
        <f>IF(H75=0,K75,(M75/E75*(G75-1)))</f>
        <v>0</v>
      </c>
      <c r="O75" s="196">
        <f>IF(H75=0,0,(M75/E75))</f>
        <v>0</v>
      </c>
      <c r="P75" s="196">
        <f>(N75+O75)</f>
        <v>0</v>
      </c>
      <c r="Q75" s="196">
        <f>M75-P75</f>
        <v>0</v>
      </c>
      <c r="R75" s="397"/>
    </row>
    <row r="76" spans="1:18" hidden="1" x14ac:dyDescent="0.25">
      <c r="A76" s="203"/>
      <c r="B76" s="394"/>
      <c r="C76" s="194"/>
      <c r="D76" s="391"/>
      <c r="E76" s="187"/>
      <c r="F76" s="388"/>
      <c r="G76" s="389"/>
      <c r="H76" s="375"/>
      <c r="I76" s="196"/>
      <c r="J76" s="195"/>
      <c r="K76" s="378"/>
      <c r="L76" s="392"/>
      <c r="M76" s="196"/>
      <c r="N76" s="378"/>
      <c r="O76" s="196"/>
      <c r="P76" s="196"/>
      <c r="Q76" s="196"/>
      <c r="R76" s="203"/>
    </row>
    <row r="77" spans="1:18" hidden="1" x14ac:dyDescent="0.25">
      <c r="A77" s="203"/>
      <c r="B77" s="110"/>
      <c r="C77" s="204"/>
      <c r="D77" s="391"/>
      <c r="E77" s="206"/>
      <c r="F77" s="388"/>
      <c r="G77" s="389"/>
      <c r="H77" s="375"/>
      <c r="I77" s="207"/>
      <c r="J77" s="207"/>
      <c r="K77" s="378"/>
      <c r="L77" s="209"/>
      <c r="M77" s="196"/>
      <c r="N77" s="378"/>
      <c r="O77" s="196"/>
      <c r="P77" s="196"/>
      <c r="Q77" s="196"/>
      <c r="R77" s="203"/>
    </row>
    <row r="78" spans="1:18" hidden="1" x14ac:dyDescent="0.25">
      <c r="A78" s="390" t="s">
        <v>695</v>
      </c>
      <c r="B78" s="393" t="s">
        <v>447</v>
      </c>
      <c r="C78" s="373"/>
      <c r="D78" s="387"/>
      <c r="E78" s="374">
        <v>10</v>
      </c>
      <c r="F78" s="856">
        <f>ROUNDUP(IF(C78=0,0,IF((($C$9-C78)/365)&lt;=E78,(($C$9-C78)/365),E78)+1),0)</f>
        <v>0</v>
      </c>
      <c r="G78" s="389">
        <f>IF(F78&lt;0,0,IF(F78&gt;E78,E78,ROUND(F78,0)))</f>
        <v>0</v>
      </c>
      <c r="H78" s="375">
        <f>E78-G78</f>
        <v>10</v>
      </c>
      <c r="I78" s="376"/>
      <c r="J78" s="377" t="s">
        <v>151</v>
      </c>
      <c r="K78" s="378">
        <f>I78*D78</f>
        <v>0</v>
      </c>
      <c r="L78" s="379"/>
      <c r="M78" s="196">
        <f>K78*L78</f>
        <v>0</v>
      </c>
      <c r="N78" s="378">
        <f>IF(H78=0,K78,(M78/E78*(G78-1)))</f>
        <v>0</v>
      </c>
      <c r="O78" s="196">
        <f>IF(H78=0,0,(M78/E78))</f>
        <v>0</v>
      </c>
      <c r="P78" s="196">
        <f>(N78+O78)</f>
        <v>0</v>
      </c>
      <c r="Q78" s="196">
        <f>M78-P78</f>
        <v>0</v>
      </c>
      <c r="R78" s="397"/>
    </row>
    <row r="79" spans="1:18" hidden="1" x14ac:dyDescent="0.25">
      <c r="A79" s="203"/>
      <c r="B79" s="394"/>
      <c r="C79" s="194"/>
      <c r="D79" s="391"/>
      <c r="E79" s="187"/>
      <c r="F79" s="388"/>
      <c r="G79" s="389"/>
      <c r="H79" s="375"/>
      <c r="I79" s="196"/>
      <c r="J79" s="195"/>
      <c r="K79" s="378"/>
      <c r="L79" s="392"/>
      <c r="M79" s="196"/>
      <c r="N79" s="378"/>
      <c r="O79" s="196"/>
      <c r="P79" s="196"/>
      <c r="Q79" s="196"/>
      <c r="R79" s="203"/>
    </row>
    <row r="80" spans="1:18" hidden="1" x14ac:dyDescent="0.25">
      <c r="A80" s="203"/>
      <c r="B80" s="110"/>
      <c r="C80" s="194"/>
      <c r="D80" s="391"/>
      <c r="E80" s="187"/>
      <c r="F80" s="388"/>
      <c r="G80" s="389"/>
      <c r="H80" s="375"/>
      <c r="I80" s="196"/>
      <c r="J80" s="195"/>
      <c r="K80" s="378"/>
      <c r="L80" s="392"/>
      <c r="M80" s="196"/>
      <c r="N80" s="378"/>
      <c r="O80" s="196"/>
      <c r="P80" s="196"/>
      <c r="Q80" s="196"/>
      <c r="R80" s="203"/>
    </row>
    <row r="81" spans="1:18" hidden="1" x14ac:dyDescent="0.25">
      <c r="A81" s="390" t="s">
        <v>695</v>
      </c>
      <c r="B81" s="393" t="s">
        <v>447</v>
      </c>
      <c r="C81" s="373"/>
      <c r="D81" s="387"/>
      <c r="E81" s="374">
        <v>10</v>
      </c>
      <c r="F81" s="856">
        <f>ROUNDUP(IF(C81=0,0,IF((($C$9-C81)/365)&lt;=E81,(($C$9-C81)/365),E81)+1),0)</f>
        <v>0</v>
      </c>
      <c r="G81" s="389">
        <f>IF(F81&lt;0,0,IF(F81&gt;E81,E81,ROUND(F81,0)))</f>
        <v>0</v>
      </c>
      <c r="H81" s="375">
        <f>E81-G81</f>
        <v>10</v>
      </c>
      <c r="I81" s="376"/>
      <c r="J81" s="377" t="s">
        <v>151</v>
      </c>
      <c r="K81" s="378">
        <f>I81*D81</f>
        <v>0</v>
      </c>
      <c r="L81" s="379"/>
      <c r="M81" s="196">
        <f>K81*L81</f>
        <v>0</v>
      </c>
      <c r="N81" s="378">
        <f>IF(H81=0,K81,(M81/E81*(G81-1)))</f>
        <v>0</v>
      </c>
      <c r="O81" s="196">
        <f>IF(H81=0,0,(M81/E81))</f>
        <v>0</v>
      </c>
      <c r="P81" s="196">
        <f>(N81+O81)</f>
        <v>0</v>
      </c>
      <c r="Q81" s="196">
        <f>M81-P81</f>
        <v>0</v>
      </c>
      <c r="R81" s="397"/>
    </row>
    <row r="82" spans="1:18" hidden="1" x14ac:dyDescent="0.25">
      <c r="A82" s="203"/>
      <c r="B82" s="394"/>
      <c r="C82" s="194"/>
      <c r="D82" s="391"/>
      <c r="E82" s="187"/>
      <c r="F82" s="388"/>
      <c r="G82" s="389"/>
      <c r="H82" s="375"/>
      <c r="I82" s="196"/>
      <c r="J82" s="195"/>
      <c r="K82" s="378"/>
      <c r="L82" s="392"/>
      <c r="M82" s="196"/>
      <c r="N82" s="378"/>
      <c r="O82" s="196"/>
      <c r="P82" s="196"/>
      <c r="Q82" s="196"/>
      <c r="R82" s="203"/>
    </row>
    <row r="83" spans="1:18" hidden="1" x14ac:dyDescent="0.25">
      <c r="A83" s="203"/>
      <c r="B83" s="110"/>
      <c r="C83" s="204"/>
      <c r="D83" s="391"/>
      <c r="E83" s="206"/>
      <c r="F83" s="388"/>
      <c r="G83" s="389"/>
      <c r="H83" s="375"/>
      <c r="I83" s="207"/>
      <c r="J83" s="207"/>
      <c r="K83" s="378"/>
      <c r="L83" s="209"/>
      <c r="M83" s="196"/>
      <c r="N83" s="378"/>
      <c r="O83" s="196"/>
      <c r="P83" s="196"/>
      <c r="Q83" s="196"/>
      <c r="R83" s="203"/>
    </row>
    <row r="84" spans="1:18" hidden="1" x14ac:dyDescent="0.25">
      <c r="A84" s="390" t="s">
        <v>695</v>
      </c>
      <c r="B84" s="393" t="s">
        <v>447</v>
      </c>
      <c r="C84" s="373"/>
      <c r="D84" s="387"/>
      <c r="E84" s="374">
        <v>10</v>
      </c>
      <c r="F84" s="856">
        <f>ROUNDUP(IF(C84=0,0,IF((($C$9-C84)/365)&lt;=E84,(($C$9-C84)/365),E84)+1),0)</f>
        <v>0</v>
      </c>
      <c r="G84" s="389">
        <f>IF(F84&lt;0,0,IF(F84&gt;E84,E84,ROUND(F84,0)))</f>
        <v>0</v>
      </c>
      <c r="H84" s="375">
        <f>E84-G84</f>
        <v>10</v>
      </c>
      <c r="I84" s="376"/>
      <c r="J84" s="377" t="s">
        <v>151</v>
      </c>
      <c r="K84" s="378">
        <f>I84*D84</f>
        <v>0</v>
      </c>
      <c r="L84" s="379"/>
      <c r="M84" s="196">
        <f>K84*L84</f>
        <v>0</v>
      </c>
      <c r="N84" s="378">
        <f>IF(H84=0,K84,(M84/E84*(G84-1)))</f>
        <v>0</v>
      </c>
      <c r="O84" s="196">
        <f>IF(H84=0,0,(M84/E84))</f>
        <v>0</v>
      </c>
      <c r="P84" s="196">
        <f>(N84+O84)</f>
        <v>0</v>
      </c>
      <c r="Q84" s="196">
        <f>M84-P84</f>
        <v>0</v>
      </c>
      <c r="R84" s="397"/>
    </row>
    <row r="85" spans="1:18" hidden="1" x14ac:dyDescent="0.25">
      <c r="A85" s="203"/>
      <c r="B85" s="394"/>
      <c r="C85" s="194"/>
      <c r="D85" s="391"/>
      <c r="E85" s="187"/>
      <c r="F85" s="388"/>
      <c r="G85" s="389"/>
      <c r="H85" s="375"/>
      <c r="I85" s="196"/>
      <c r="J85" s="195"/>
      <c r="K85" s="378"/>
      <c r="L85" s="392"/>
      <c r="M85" s="196"/>
      <c r="N85" s="378"/>
      <c r="O85" s="196"/>
      <c r="P85" s="196"/>
      <c r="Q85" s="196"/>
      <c r="R85" s="203"/>
    </row>
    <row r="86" spans="1:18" hidden="1" x14ac:dyDescent="0.25">
      <c r="A86" s="203"/>
      <c r="B86" s="110"/>
      <c r="C86" s="204"/>
      <c r="D86" s="391"/>
      <c r="E86" s="206"/>
      <c r="F86" s="388"/>
      <c r="G86" s="389"/>
      <c r="H86" s="375"/>
      <c r="I86" s="207"/>
      <c r="J86" s="207"/>
      <c r="K86" s="378"/>
      <c r="L86" s="209"/>
      <c r="M86" s="196"/>
      <c r="N86" s="378"/>
      <c r="O86" s="196"/>
      <c r="P86" s="196"/>
      <c r="Q86" s="196"/>
      <c r="R86" s="203"/>
    </row>
    <row r="87" spans="1:18" hidden="1" x14ac:dyDescent="0.25">
      <c r="A87" s="390" t="s">
        <v>695</v>
      </c>
      <c r="B87" s="393" t="s">
        <v>447</v>
      </c>
      <c r="C87" s="373"/>
      <c r="D87" s="387"/>
      <c r="E87" s="374">
        <v>10</v>
      </c>
      <c r="F87" s="856">
        <f>ROUNDUP(IF(C87=0,0,IF((($C$9-C87)/365)&lt;=E87,(($C$9-C87)/365),E87)+1),0)</f>
        <v>0</v>
      </c>
      <c r="G87" s="389">
        <f>IF(F87&lt;0,0,IF(F87&gt;E87,E87,ROUND(F87,0)))</f>
        <v>0</v>
      </c>
      <c r="H87" s="375">
        <f>E87-G87</f>
        <v>10</v>
      </c>
      <c r="I87" s="376"/>
      <c r="J87" s="377" t="s">
        <v>151</v>
      </c>
      <c r="K87" s="378">
        <f>I87*D87</f>
        <v>0</v>
      </c>
      <c r="L87" s="379"/>
      <c r="M87" s="196">
        <f>K87*L87</f>
        <v>0</v>
      </c>
      <c r="N87" s="378">
        <f>IF(H87=0,K87,(M87/E87*(G87-1)))</f>
        <v>0</v>
      </c>
      <c r="O87" s="196">
        <f>IF(H87=0,0,(M87/E87))</f>
        <v>0</v>
      </c>
      <c r="P87" s="196">
        <f>(N87+O87)</f>
        <v>0</v>
      </c>
      <c r="Q87" s="196">
        <f>M87-P87</f>
        <v>0</v>
      </c>
      <c r="R87" s="397"/>
    </row>
    <row r="88" spans="1:18" hidden="1" x14ac:dyDescent="0.25">
      <c r="A88" s="203"/>
      <c r="B88" s="394"/>
      <c r="C88" s="194"/>
      <c r="D88" s="391"/>
      <c r="E88" s="187"/>
      <c r="F88" s="388"/>
      <c r="G88" s="389"/>
      <c r="H88" s="375"/>
      <c r="I88" s="196"/>
      <c r="J88" s="195"/>
      <c r="K88" s="378"/>
      <c r="L88" s="392"/>
      <c r="M88" s="196"/>
      <c r="N88" s="378"/>
      <c r="O88" s="196"/>
      <c r="P88" s="196"/>
      <c r="Q88" s="196"/>
      <c r="R88" s="203"/>
    </row>
    <row r="89" spans="1:18" hidden="1" x14ac:dyDescent="0.25">
      <c r="A89" s="203"/>
      <c r="B89" s="110"/>
      <c r="C89" s="204"/>
      <c r="D89" s="391"/>
      <c r="E89" s="206"/>
      <c r="F89" s="388"/>
      <c r="G89" s="389"/>
      <c r="H89" s="375"/>
      <c r="I89" s="207"/>
      <c r="J89" s="207"/>
      <c r="K89" s="378"/>
      <c r="L89" s="209"/>
      <c r="M89" s="196"/>
      <c r="N89" s="378"/>
      <c r="O89" s="196"/>
      <c r="P89" s="196"/>
      <c r="Q89" s="196"/>
      <c r="R89" s="203"/>
    </row>
    <row r="90" spans="1:18" hidden="1" x14ac:dyDescent="0.25">
      <c r="A90" s="390" t="s">
        <v>695</v>
      </c>
      <c r="B90" s="393" t="s">
        <v>447</v>
      </c>
      <c r="C90" s="373"/>
      <c r="D90" s="387"/>
      <c r="E90" s="374">
        <v>10</v>
      </c>
      <c r="F90" s="856">
        <f>ROUNDUP(IF(C90=0,0,IF((($C$9-C90)/365)&lt;=E90,(($C$9-C90)/365),E90)+1),0)</f>
        <v>0</v>
      </c>
      <c r="G90" s="389">
        <f>IF(F90&lt;0,0,IF(F90&gt;E90,E90,ROUND(F90,0)))</f>
        <v>0</v>
      </c>
      <c r="H90" s="375">
        <f>E90-G90</f>
        <v>10</v>
      </c>
      <c r="I90" s="376"/>
      <c r="J90" s="377" t="s">
        <v>151</v>
      </c>
      <c r="K90" s="378">
        <f>I90*D90</f>
        <v>0</v>
      </c>
      <c r="L90" s="379"/>
      <c r="M90" s="196">
        <f>K90*L90</f>
        <v>0</v>
      </c>
      <c r="N90" s="378">
        <f>IF(H90=0,K90,(M90/E90*(G90-1)))</f>
        <v>0</v>
      </c>
      <c r="O90" s="196">
        <f>IF(H90=0,0,(M90/E90))</f>
        <v>0</v>
      </c>
      <c r="P90" s="196">
        <f>(N90+O90)</f>
        <v>0</v>
      </c>
      <c r="Q90" s="196">
        <f>M90-P90</f>
        <v>0</v>
      </c>
      <c r="R90" s="397"/>
    </row>
    <row r="91" spans="1:18" hidden="1" x14ac:dyDescent="0.25">
      <c r="A91" s="203"/>
      <c r="B91" s="394"/>
      <c r="C91" s="194"/>
      <c r="D91" s="391"/>
      <c r="E91" s="187"/>
      <c r="F91" s="388"/>
      <c r="G91" s="389"/>
      <c r="H91" s="375"/>
      <c r="I91" s="196"/>
      <c r="J91" s="195"/>
      <c r="K91" s="378"/>
      <c r="L91" s="392"/>
      <c r="M91" s="196"/>
      <c r="N91" s="378"/>
      <c r="O91" s="196"/>
      <c r="P91" s="196"/>
      <c r="Q91" s="196"/>
      <c r="R91" s="203"/>
    </row>
    <row r="92" spans="1:18" hidden="1" x14ac:dyDescent="0.25">
      <c r="A92" s="203"/>
      <c r="B92" s="110"/>
      <c r="C92" s="204"/>
      <c r="D92" s="391"/>
      <c r="E92" s="206"/>
      <c r="F92" s="388"/>
      <c r="G92" s="389"/>
      <c r="H92" s="375"/>
      <c r="I92" s="207"/>
      <c r="J92" s="207"/>
      <c r="K92" s="378"/>
      <c r="L92" s="209"/>
      <c r="M92" s="196"/>
      <c r="N92" s="378"/>
      <c r="O92" s="196"/>
      <c r="P92" s="196"/>
      <c r="Q92" s="196"/>
      <c r="R92" s="203"/>
    </row>
    <row r="93" spans="1:18" hidden="1" x14ac:dyDescent="0.25">
      <c r="A93" s="390" t="s">
        <v>695</v>
      </c>
      <c r="B93" s="393" t="s">
        <v>447</v>
      </c>
      <c r="C93" s="373"/>
      <c r="D93" s="387"/>
      <c r="E93" s="374">
        <v>10</v>
      </c>
      <c r="F93" s="856">
        <f>ROUNDUP(IF(C93=0,0,IF((($C$9-C93)/365)&lt;=E93,(($C$9-C93)/365),E93)+1),0)</f>
        <v>0</v>
      </c>
      <c r="G93" s="389">
        <f>IF(F93&lt;0,0,IF(F93&gt;E93,E93,ROUND(F93,0)))</f>
        <v>0</v>
      </c>
      <c r="H93" s="375">
        <f>E93-G93</f>
        <v>10</v>
      </c>
      <c r="I93" s="376"/>
      <c r="J93" s="377" t="s">
        <v>151</v>
      </c>
      <c r="K93" s="378">
        <f>I93*D93</f>
        <v>0</v>
      </c>
      <c r="L93" s="379"/>
      <c r="M93" s="196">
        <f>K93*L93</f>
        <v>0</v>
      </c>
      <c r="N93" s="378">
        <f>IF(H93=0,K93,(M93/E93*(G93-1)))</f>
        <v>0</v>
      </c>
      <c r="O93" s="196">
        <f>IF(H93=0,0,(M93/E93))</f>
        <v>0</v>
      </c>
      <c r="P93" s="196">
        <f>(N93+O93)</f>
        <v>0</v>
      </c>
      <c r="Q93" s="196">
        <f>M93-P93</f>
        <v>0</v>
      </c>
      <c r="R93" s="397"/>
    </row>
    <row r="94" spans="1:18" hidden="1" x14ac:dyDescent="0.25">
      <c r="A94" s="203"/>
      <c r="B94" s="394"/>
      <c r="C94" s="204"/>
      <c r="D94" s="391"/>
      <c r="E94" s="206"/>
      <c r="F94" s="388"/>
      <c r="G94" s="389"/>
      <c r="H94" s="375"/>
      <c r="I94" s="207"/>
      <c r="J94" s="207"/>
      <c r="K94" s="378"/>
      <c r="L94" s="209"/>
      <c r="M94" s="196"/>
      <c r="N94" s="378"/>
      <c r="O94" s="196"/>
      <c r="P94" s="196"/>
      <c r="Q94" s="196"/>
      <c r="R94" s="203"/>
    </row>
    <row r="95" spans="1:18" hidden="1" x14ac:dyDescent="0.25">
      <c r="A95" s="203"/>
      <c r="B95" s="110"/>
      <c r="C95" s="204"/>
      <c r="D95" s="391"/>
      <c r="E95" s="206"/>
      <c r="F95" s="388"/>
      <c r="G95" s="389"/>
      <c r="H95" s="375"/>
      <c r="I95" s="207"/>
      <c r="J95" s="207"/>
      <c r="K95" s="378"/>
      <c r="L95" s="209"/>
      <c r="M95" s="196"/>
      <c r="N95" s="378"/>
      <c r="O95" s="196"/>
      <c r="P95" s="196"/>
      <c r="Q95" s="196"/>
      <c r="R95" s="203"/>
    </row>
    <row r="96" spans="1:18" hidden="1" x14ac:dyDescent="0.25">
      <c r="A96" s="390" t="s">
        <v>696</v>
      </c>
      <c r="B96" s="393" t="s">
        <v>447</v>
      </c>
      <c r="C96" s="373">
        <v>45627</v>
      </c>
      <c r="D96" s="387"/>
      <c r="E96" s="374">
        <v>3</v>
      </c>
      <c r="F96" s="856">
        <f>ROUNDUP(IF(C96=0,0,IF((($C$9-C96)/365)&lt;=E96,(($C$9-C96)/365),E96)+1),0)</f>
        <v>1</v>
      </c>
      <c r="G96" s="389">
        <f>IF(F96&lt;0,0,IF(F96&gt;E96,E96,ROUND(F96,0)))</f>
        <v>1</v>
      </c>
      <c r="H96" s="375">
        <f>E96-G96</f>
        <v>2</v>
      </c>
      <c r="I96" s="376">
        <v>1000000</v>
      </c>
      <c r="J96" s="377" t="s">
        <v>151</v>
      </c>
      <c r="K96" s="378">
        <f>I96*D96</f>
        <v>0</v>
      </c>
      <c r="L96" s="379">
        <v>1.2</v>
      </c>
      <c r="M96" s="196">
        <f>K96*L96</f>
        <v>0</v>
      </c>
      <c r="N96" s="378">
        <f>IF(H96=0,K96,(M96/E96*(G96-1)))</f>
        <v>0</v>
      </c>
      <c r="O96" s="196">
        <f>IF(H96=0,0,(M96/E96))</f>
        <v>0</v>
      </c>
      <c r="P96" s="196">
        <f>(N96+O96)</f>
        <v>0</v>
      </c>
      <c r="Q96" s="196">
        <f>M96-P96</f>
        <v>0</v>
      </c>
      <c r="R96" s="397"/>
    </row>
    <row r="97" spans="1:18" hidden="1" x14ac:dyDescent="0.25">
      <c r="A97" s="203"/>
      <c r="B97" s="394"/>
      <c r="C97" s="194"/>
      <c r="D97" s="391"/>
      <c r="E97" s="187"/>
      <c r="F97" s="388"/>
      <c r="G97" s="389"/>
      <c r="H97" s="375"/>
      <c r="I97" s="196"/>
      <c r="J97" s="195"/>
      <c r="K97" s="378"/>
      <c r="L97" s="392"/>
      <c r="M97" s="196"/>
      <c r="N97" s="378"/>
      <c r="O97" s="196"/>
      <c r="P97" s="196"/>
      <c r="Q97" s="196"/>
      <c r="R97" s="203"/>
    </row>
    <row r="98" spans="1:18" hidden="1" x14ac:dyDescent="0.25">
      <c r="A98" s="203"/>
      <c r="B98" s="110"/>
      <c r="C98" s="204"/>
      <c r="D98" s="391"/>
      <c r="E98" s="206"/>
      <c r="F98" s="388"/>
      <c r="G98" s="389"/>
      <c r="H98" s="375"/>
      <c r="I98" s="207"/>
      <c r="J98" s="207"/>
      <c r="K98" s="378"/>
      <c r="L98" s="209"/>
      <c r="M98" s="196"/>
      <c r="N98" s="378"/>
      <c r="O98" s="196"/>
      <c r="P98" s="196"/>
      <c r="Q98" s="196"/>
      <c r="R98" s="203"/>
    </row>
    <row r="99" spans="1:18" hidden="1" x14ac:dyDescent="0.25">
      <c r="A99" s="390" t="s">
        <v>696</v>
      </c>
      <c r="B99" s="393" t="s">
        <v>447</v>
      </c>
      <c r="C99" s="373"/>
      <c r="D99" s="387"/>
      <c r="E99" s="374">
        <v>3</v>
      </c>
      <c r="F99" s="856">
        <f>ROUNDUP(IF(C99=0,0,IF((($C$9-C99)/365)&lt;=E99,(($C$9-C99)/365),E99)+1),0)</f>
        <v>0</v>
      </c>
      <c r="G99" s="389">
        <f>IF(F99&lt;0,0,IF(F99&gt;E99,E99,ROUND(F99,0)))</f>
        <v>0</v>
      </c>
      <c r="H99" s="375">
        <f>E99-G99</f>
        <v>3</v>
      </c>
      <c r="I99" s="376"/>
      <c r="J99" s="377" t="s">
        <v>151</v>
      </c>
      <c r="K99" s="378">
        <f>I99*D99</f>
        <v>0</v>
      </c>
      <c r="L99" s="379"/>
      <c r="M99" s="196">
        <f>K99*L99</f>
        <v>0</v>
      </c>
      <c r="N99" s="378">
        <f>IF(H99=0,K99,(M99/E99*(G99-1)))</f>
        <v>0</v>
      </c>
      <c r="O99" s="196">
        <f>IF(H99=0,0,(M99/E99))</f>
        <v>0</v>
      </c>
      <c r="P99" s="196">
        <f>(N99+O99)</f>
        <v>0</v>
      </c>
      <c r="Q99" s="196">
        <f>M99-P99</f>
        <v>0</v>
      </c>
      <c r="R99" s="397"/>
    </row>
    <row r="100" spans="1:18" hidden="1" x14ac:dyDescent="0.25">
      <c r="A100" s="203"/>
      <c r="B100" s="394"/>
      <c r="C100" s="194"/>
      <c r="D100" s="391"/>
      <c r="E100" s="187"/>
      <c r="F100" s="388"/>
      <c r="G100" s="389"/>
      <c r="H100" s="375"/>
      <c r="I100" s="196"/>
      <c r="J100" s="195"/>
      <c r="K100" s="378"/>
      <c r="L100" s="392"/>
      <c r="M100" s="196"/>
      <c r="N100" s="378"/>
      <c r="O100" s="196"/>
      <c r="P100" s="196"/>
      <c r="Q100" s="196"/>
      <c r="R100" s="203"/>
    </row>
    <row r="101" spans="1:18" hidden="1" x14ac:dyDescent="0.25">
      <c r="A101" s="203"/>
      <c r="B101" s="110"/>
      <c r="C101" s="204"/>
      <c r="D101" s="391"/>
      <c r="E101" s="206"/>
      <c r="F101" s="388"/>
      <c r="G101" s="389"/>
      <c r="H101" s="375"/>
      <c r="I101" s="207"/>
      <c r="J101" s="207"/>
      <c r="K101" s="378"/>
      <c r="L101" s="209"/>
      <c r="M101" s="196"/>
      <c r="N101" s="378"/>
      <c r="O101" s="196"/>
      <c r="P101" s="196"/>
      <c r="Q101" s="196"/>
      <c r="R101" s="203"/>
    </row>
    <row r="102" spans="1:18" hidden="1" x14ac:dyDescent="0.25">
      <c r="A102" s="390" t="s">
        <v>696</v>
      </c>
      <c r="B102" s="393" t="s">
        <v>447</v>
      </c>
      <c r="C102" s="373"/>
      <c r="D102" s="387"/>
      <c r="E102" s="374">
        <v>3</v>
      </c>
      <c r="F102" s="856">
        <f>ROUNDUP(IF(C102=0,0,IF((($C$9-C102)/365)&lt;=E102,(($C$9-C102)/365),E102)+1),0)</f>
        <v>0</v>
      </c>
      <c r="G102" s="389">
        <f>IF(F102&lt;0,0,IF(F102&gt;E102,E102,ROUND(F102,0)))</f>
        <v>0</v>
      </c>
      <c r="H102" s="375">
        <f>E102-G102</f>
        <v>3</v>
      </c>
      <c r="I102" s="376"/>
      <c r="J102" s="377" t="s">
        <v>151</v>
      </c>
      <c r="K102" s="378">
        <f>I102*D102</f>
        <v>0</v>
      </c>
      <c r="L102" s="379"/>
      <c r="M102" s="196">
        <f>K102*L102</f>
        <v>0</v>
      </c>
      <c r="N102" s="378">
        <f>IF(H102=0,K102,(M102/E102*(G102-1)))</f>
        <v>0</v>
      </c>
      <c r="O102" s="196">
        <f>IF(H102=0,0,(M102/E102))</f>
        <v>0</v>
      </c>
      <c r="P102" s="196">
        <f>(N102+O102)</f>
        <v>0</v>
      </c>
      <c r="Q102" s="196">
        <f>M102-P102</f>
        <v>0</v>
      </c>
      <c r="R102" s="397"/>
    </row>
    <row r="103" spans="1:18" hidden="1" x14ac:dyDescent="0.25">
      <c r="A103" s="203"/>
      <c r="B103" s="394"/>
      <c r="C103" s="194"/>
      <c r="D103" s="391"/>
      <c r="E103" s="187"/>
      <c r="F103" s="388"/>
      <c r="G103" s="389"/>
      <c r="H103" s="375"/>
      <c r="I103" s="196"/>
      <c r="J103" s="195"/>
      <c r="K103" s="378"/>
      <c r="L103" s="392"/>
      <c r="M103" s="196"/>
      <c r="N103" s="378"/>
      <c r="O103" s="196"/>
      <c r="P103" s="196"/>
      <c r="Q103" s="196"/>
      <c r="R103" s="203"/>
    </row>
    <row r="104" spans="1:18" hidden="1" x14ac:dyDescent="0.25">
      <c r="A104" s="203"/>
      <c r="B104" s="110"/>
      <c r="C104" s="204"/>
      <c r="D104" s="391"/>
      <c r="E104" s="206"/>
      <c r="F104" s="388"/>
      <c r="G104" s="389"/>
      <c r="H104" s="375"/>
      <c r="I104" s="207"/>
      <c r="J104" s="207"/>
      <c r="K104" s="378"/>
      <c r="L104" s="209"/>
      <c r="M104" s="196"/>
      <c r="N104" s="378"/>
      <c r="O104" s="196"/>
      <c r="P104" s="196"/>
      <c r="Q104" s="196"/>
      <c r="R104" s="203"/>
    </row>
    <row r="105" spans="1:18" hidden="1" x14ac:dyDescent="0.25">
      <c r="A105" s="390" t="s">
        <v>696</v>
      </c>
      <c r="B105" s="393" t="s">
        <v>447</v>
      </c>
      <c r="C105" s="373"/>
      <c r="D105" s="387"/>
      <c r="E105" s="374">
        <v>3</v>
      </c>
      <c r="F105" s="856">
        <f>ROUNDUP(IF(C105=0,0,IF((($C$9-C105)/365)&lt;=E105,(($C$9-C105)/365),E105)+1),0)</f>
        <v>0</v>
      </c>
      <c r="G105" s="389">
        <f>IF(F105&lt;0,0,IF(F105&gt;E105,E105,ROUND(F105,0)))</f>
        <v>0</v>
      </c>
      <c r="H105" s="375">
        <f>E105-G105</f>
        <v>3</v>
      </c>
      <c r="I105" s="376"/>
      <c r="J105" s="377" t="s">
        <v>151</v>
      </c>
      <c r="K105" s="378">
        <f>I105*D105</f>
        <v>0</v>
      </c>
      <c r="L105" s="379"/>
      <c r="M105" s="196">
        <f>K105*L105</f>
        <v>0</v>
      </c>
      <c r="N105" s="378">
        <f>IF(H105=0,K105,(M105/E105*(G105-1)))</f>
        <v>0</v>
      </c>
      <c r="O105" s="196">
        <f>IF(H105=0,0,(M105/E105))</f>
        <v>0</v>
      </c>
      <c r="P105" s="196">
        <f>(N105+O105)</f>
        <v>0</v>
      </c>
      <c r="Q105" s="196">
        <f>M105-P105</f>
        <v>0</v>
      </c>
      <c r="R105" s="397"/>
    </row>
    <row r="106" spans="1:18" hidden="1" x14ac:dyDescent="0.25">
      <c r="A106" s="203"/>
      <c r="B106" s="394"/>
      <c r="C106" s="194"/>
      <c r="D106" s="391"/>
      <c r="E106" s="187"/>
      <c r="F106" s="388"/>
      <c r="G106" s="389"/>
      <c r="H106" s="375"/>
      <c r="I106" s="196"/>
      <c r="J106" s="195"/>
      <c r="K106" s="378"/>
      <c r="L106" s="392"/>
      <c r="M106" s="196"/>
      <c r="N106" s="378"/>
      <c r="O106" s="196"/>
      <c r="P106" s="196"/>
      <c r="Q106" s="196"/>
      <c r="R106" s="203"/>
    </row>
    <row r="107" spans="1:18" hidden="1" x14ac:dyDescent="0.25">
      <c r="A107" s="203"/>
      <c r="B107" s="110"/>
      <c r="C107" s="204"/>
      <c r="D107" s="391"/>
      <c r="E107" s="206"/>
      <c r="F107" s="388"/>
      <c r="G107" s="389"/>
      <c r="H107" s="375"/>
      <c r="I107" s="207"/>
      <c r="J107" s="207"/>
      <c r="K107" s="378"/>
      <c r="L107" s="209"/>
      <c r="M107" s="196"/>
      <c r="N107" s="378"/>
      <c r="O107" s="196"/>
      <c r="P107" s="196"/>
      <c r="Q107" s="196"/>
      <c r="R107" s="203"/>
    </row>
    <row r="108" spans="1:18" hidden="1" x14ac:dyDescent="0.25">
      <c r="A108" s="390" t="s">
        <v>696</v>
      </c>
      <c r="B108" s="393" t="s">
        <v>447</v>
      </c>
      <c r="C108" s="373"/>
      <c r="D108" s="387"/>
      <c r="E108" s="374">
        <v>3</v>
      </c>
      <c r="F108" s="856">
        <f>ROUNDUP(IF(C108=0,0,IF((($C$9-C108)/365)&lt;=E108,(($C$9-C108)/365),E108)+1),0)</f>
        <v>0</v>
      </c>
      <c r="G108" s="389">
        <f>IF(F108&lt;0,0,IF(F108&gt;E108,E108,ROUND(F108,0)))</f>
        <v>0</v>
      </c>
      <c r="H108" s="375">
        <f>E108-G108</f>
        <v>3</v>
      </c>
      <c r="I108" s="376"/>
      <c r="J108" s="377" t="s">
        <v>151</v>
      </c>
      <c r="K108" s="378">
        <f>I108*D108</f>
        <v>0</v>
      </c>
      <c r="L108" s="379"/>
      <c r="M108" s="196">
        <f>K108*L108</f>
        <v>0</v>
      </c>
      <c r="N108" s="378">
        <f>IF(H108=0,K108,(M108/E108*(G108-1)))</f>
        <v>0</v>
      </c>
      <c r="O108" s="196">
        <f>IF(H108=0,0,(M108/E108))</f>
        <v>0</v>
      </c>
      <c r="P108" s="196">
        <f>(N108+O108)</f>
        <v>0</v>
      </c>
      <c r="Q108" s="196">
        <f>M108-P108</f>
        <v>0</v>
      </c>
      <c r="R108" s="397"/>
    </row>
    <row r="109" spans="1:18" hidden="1" x14ac:dyDescent="0.25">
      <c r="A109" s="203"/>
      <c r="B109" s="394"/>
      <c r="C109" s="194"/>
      <c r="D109" s="391"/>
      <c r="E109" s="187"/>
      <c r="F109" s="388"/>
      <c r="G109" s="389"/>
      <c r="H109" s="375"/>
      <c r="I109" s="196"/>
      <c r="J109" s="195"/>
      <c r="K109" s="378"/>
      <c r="L109" s="392"/>
      <c r="M109" s="196"/>
      <c r="N109" s="378"/>
      <c r="O109" s="196"/>
      <c r="P109" s="196"/>
      <c r="Q109" s="196"/>
      <c r="R109" s="203"/>
    </row>
    <row r="110" spans="1:18" hidden="1" x14ac:dyDescent="0.25">
      <c r="A110" s="203"/>
      <c r="B110" s="110"/>
      <c r="C110" s="204"/>
      <c r="D110" s="391"/>
      <c r="E110" s="206"/>
      <c r="F110" s="388"/>
      <c r="G110" s="389"/>
      <c r="H110" s="375"/>
      <c r="I110" s="207"/>
      <c r="J110" s="207"/>
      <c r="K110" s="378"/>
      <c r="L110" s="209"/>
      <c r="M110" s="196"/>
      <c r="N110" s="378"/>
      <c r="O110" s="196"/>
      <c r="P110" s="196"/>
      <c r="Q110" s="196"/>
      <c r="R110" s="203"/>
    </row>
    <row r="111" spans="1:18" ht="13.5" thickBot="1" x14ac:dyDescent="0.3">
      <c r="A111" s="235"/>
      <c r="B111" s="232"/>
      <c r="C111" s="213"/>
      <c r="D111" s="214"/>
      <c r="E111" s="215"/>
      <c r="F111" s="215"/>
      <c r="G111" s="215"/>
      <c r="H111" s="215"/>
      <c r="I111" s="216"/>
      <c r="J111" s="216"/>
      <c r="K111" s="216"/>
      <c r="L111" s="218"/>
      <c r="M111" s="216"/>
      <c r="N111" s="216"/>
      <c r="O111" s="216"/>
      <c r="P111" s="216"/>
      <c r="Q111" s="216"/>
      <c r="R111" s="203"/>
    </row>
    <row r="112" spans="1:18" ht="13.5" thickBot="1" x14ac:dyDescent="0.3">
      <c r="A112" s="384"/>
      <c r="B112" s="221"/>
      <c r="C112" s="222"/>
      <c r="D112" s="223"/>
      <c r="E112" s="224"/>
      <c r="F112" s="224"/>
      <c r="G112" s="224"/>
      <c r="H112" s="224"/>
      <c r="I112" s="225"/>
      <c r="J112" s="225"/>
      <c r="K112" s="225"/>
      <c r="L112" s="227"/>
      <c r="M112" s="225">
        <f>SUM(M14:M111)</f>
        <v>12509446.35</v>
      </c>
      <c r="N112" s="225"/>
      <c r="O112" s="225"/>
      <c r="P112" s="225"/>
      <c r="Q112" s="225">
        <f>SUM(Q14:Q111)</f>
        <v>6637700.1150000002</v>
      </c>
      <c r="R112" s="385"/>
    </row>
    <row r="116" spans="3:3" x14ac:dyDescent="0.25">
      <c r="C116" s="386"/>
    </row>
  </sheetData>
  <mergeCells count="9">
    <mergeCell ref="R12:R13"/>
    <mergeCell ref="L12:L13"/>
    <mergeCell ref="N12:P12"/>
    <mergeCell ref="A12:A13"/>
    <mergeCell ref="E12:H12"/>
    <mergeCell ref="I12:I13"/>
    <mergeCell ref="J12:J13"/>
    <mergeCell ref="K12:K13"/>
    <mergeCell ref="B12:B13"/>
  </mergeCells>
  <pageMargins left="0.17" right="0.16" top="0.67" bottom="0.44" header="0" footer="0"/>
  <pageSetup paperSize="5" scale="62" orientation="landscape" horizontalDpi="4294967292" verticalDpi="300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9"/>
  <sheetViews>
    <sheetView showGridLines="0" zoomScaleNormal="100" workbookViewId="0">
      <selection activeCell="D21" sqref="D21"/>
    </sheetView>
  </sheetViews>
  <sheetFormatPr baseColWidth="10" defaultColWidth="11.42578125" defaultRowHeight="14.25" x14ac:dyDescent="0.2"/>
  <cols>
    <col min="1" max="1" width="55.140625" style="247" bestFit="1" customWidth="1"/>
    <col min="2" max="2" width="16.42578125" style="247" customWidth="1"/>
    <col min="3" max="6" width="18.7109375" style="247" customWidth="1"/>
    <col min="7" max="7" width="3.7109375" style="247" customWidth="1"/>
    <col min="8" max="16" width="13.28515625" style="247" customWidth="1"/>
    <col min="17" max="17" width="12.5703125" style="247" customWidth="1"/>
    <col min="18" max="18" width="15.85546875" style="247" customWidth="1"/>
    <col min="19" max="19" width="4.140625" style="247" customWidth="1"/>
    <col min="20" max="21" width="11.42578125" style="247"/>
    <col min="22" max="22" width="13" style="247" bestFit="1" customWidth="1"/>
    <col min="23" max="23" width="4.140625" style="247" customWidth="1"/>
    <col min="24" max="24" width="17.85546875" style="247" customWidth="1"/>
    <col min="25" max="16384" width="11.42578125" style="247"/>
  </cols>
  <sheetData>
    <row r="1" spans="1:6" ht="69.95" customHeight="1" x14ac:dyDescent="0.25">
      <c r="A1" s="245"/>
      <c r="B1" s="246"/>
      <c r="C1" s="246"/>
    </row>
    <row r="2" spans="1:6" s="248" customFormat="1" ht="15" customHeight="1" x14ac:dyDescent="0.25">
      <c r="A2" s="862" t="s">
        <v>340</v>
      </c>
      <c r="B2" s="7"/>
      <c r="C2" s="860" t="s">
        <v>0</v>
      </c>
      <c r="D2" s="860"/>
      <c r="E2" s="861" t="s">
        <v>334</v>
      </c>
      <c r="F2" s="861" t="s">
        <v>4</v>
      </c>
    </row>
    <row r="3" spans="1:6" s="248" customFormat="1" ht="15" customHeight="1" x14ac:dyDescent="0.25">
      <c r="A3" s="862"/>
      <c r="B3" s="7"/>
      <c r="C3" s="107" t="s">
        <v>2</v>
      </c>
      <c r="D3" s="107" t="s">
        <v>3</v>
      </c>
      <c r="E3" s="861"/>
      <c r="F3" s="861"/>
    </row>
    <row r="4" spans="1:6" s="248" customFormat="1" ht="15" customHeight="1" x14ac:dyDescent="0.25">
      <c r="A4" s="7"/>
      <c r="B4" s="7"/>
      <c r="C4" s="108"/>
      <c r="D4" s="108"/>
      <c r="E4" s="108"/>
      <c r="F4" s="7"/>
    </row>
    <row r="5" spans="1:6" s="248" customFormat="1" ht="15" customHeight="1" x14ac:dyDescent="0.25">
      <c r="A5" s="7" t="s">
        <v>341</v>
      </c>
      <c r="B5" s="7"/>
      <c r="C5" s="683"/>
      <c r="D5" s="683"/>
      <c r="E5" s="684"/>
      <c r="F5" s="657">
        <f>SUM(C5:E5)</f>
        <v>0</v>
      </c>
    </row>
    <row r="6" spans="1:6" s="248" customFormat="1" ht="15" customHeight="1" x14ac:dyDescent="0.25">
      <c r="A6" s="7" t="s">
        <v>342</v>
      </c>
      <c r="B6" s="7"/>
      <c r="C6" s="683"/>
      <c r="D6" s="683"/>
      <c r="E6" s="684"/>
      <c r="F6" s="657">
        <f t="shared" ref="F6:F12" si="0">SUM(C6:E6)</f>
        <v>0</v>
      </c>
    </row>
    <row r="7" spans="1:6" s="248" customFormat="1" ht="15" customHeight="1" x14ac:dyDescent="0.25">
      <c r="A7" s="249" t="s">
        <v>343</v>
      </c>
      <c r="B7" s="7"/>
      <c r="C7" s="684">
        <f>+F.1359!B24</f>
        <v>0</v>
      </c>
      <c r="D7" s="683"/>
      <c r="E7" s="684">
        <f>+F.1359!B44</f>
        <v>0</v>
      </c>
      <c r="F7" s="657">
        <f t="shared" si="0"/>
        <v>0</v>
      </c>
    </row>
    <row r="8" spans="1:6" s="248" customFormat="1" ht="15" customHeight="1" x14ac:dyDescent="0.25">
      <c r="A8" s="7" t="s">
        <v>344</v>
      </c>
      <c r="B8" s="7"/>
      <c r="C8" s="683"/>
      <c r="D8" s="683"/>
      <c r="E8" s="684"/>
      <c r="F8" s="657">
        <f t="shared" si="0"/>
        <v>0</v>
      </c>
    </row>
    <row r="9" spans="1:6" s="248" customFormat="1" ht="15" customHeight="1" x14ac:dyDescent="0.25">
      <c r="A9" s="7" t="s">
        <v>345</v>
      </c>
      <c r="B9" s="7"/>
      <c r="C9" s="683"/>
      <c r="D9" s="683"/>
      <c r="E9" s="684"/>
      <c r="F9" s="657">
        <f t="shared" si="0"/>
        <v>0</v>
      </c>
    </row>
    <row r="10" spans="1:6" s="248" customFormat="1" ht="15" customHeight="1" x14ac:dyDescent="0.25">
      <c r="A10" s="7" t="s">
        <v>346</v>
      </c>
      <c r="B10" s="7"/>
      <c r="C10" s="683"/>
      <c r="D10" s="683"/>
      <c r="E10" s="684"/>
      <c r="F10" s="657">
        <f t="shared" si="0"/>
        <v>0</v>
      </c>
    </row>
    <row r="11" spans="1:6" s="248" customFormat="1" ht="15" customHeight="1" x14ac:dyDescent="0.25">
      <c r="A11" s="7" t="s">
        <v>332</v>
      </c>
      <c r="B11" s="7"/>
      <c r="C11" s="684"/>
      <c r="D11" s="684"/>
      <c r="E11" s="683"/>
      <c r="F11" s="657">
        <f t="shared" si="0"/>
        <v>0</v>
      </c>
    </row>
    <row r="12" spans="1:6" s="248" customFormat="1" ht="15" customHeight="1" x14ac:dyDescent="0.25">
      <c r="A12" s="7"/>
      <c r="B12" s="7"/>
      <c r="C12" s="684"/>
      <c r="D12" s="684"/>
      <c r="E12" s="683"/>
      <c r="F12" s="657">
        <f t="shared" si="0"/>
        <v>0</v>
      </c>
    </row>
    <row r="13" spans="1:6" s="248" customFormat="1" ht="15" customHeight="1" x14ac:dyDescent="0.25">
      <c r="A13" s="7"/>
      <c r="B13" s="7"/>
      <c r="C13" s="685"/>
      <c r="D13" s="685"/>
      <c r="E13" s="685"/>
      <c r="F13" s="685"/>
    </row>
    <row r="14" spans="1:6" s="248" customFormat="1" ht="15" customHeight="1" x14ac:dyDescent="0.25">
      <c r="A14" s="111" t="s">
        <v>347</v>
      </c>
      <c r="B14" s="112"/>
      <c r="C14" s="686">
        <f>SUM(C5:C10)</f>
        <v>0</v>
      </c>
      <c r="D14" s="686">
        <f>SUM(D5:D10)</f>
        <v>0</v>
      </c>
      <c r="E14" s="686">
        <f>SUM(E5:E13)</f>
        <v>0</v>
      </c>
      <c r="F14" s="686">
        <f>SUM(C14:E14)</f>
        <v>0</v>
      </c>
    </row>
    <row r="15" spans="1:6" s="248" customFormat="1" ht="15" customHeight="1" x14ac:dyDescent="0.25">
      <c r="A15" s="7" t="s">
        <v>811</v>
      </c>
      <c r="B15" s="7"/>
      <c r="C15" s="684">
        <f>+F.1359!B47+F.1359!B48+F.1359!B49+F.1359!B50+F.1359!B51+F.1359!B52+F.1359!B53+F.1359!B54</f>
        <v>0</v>
      </c>
      <c r="D15" s="687"/>
      <c r="E15" s="687"/>
      <c r="F15" s="657"/>
    </row>
    <row r="16" spans="1:6" s="248" customFormat="1" ht="15" customHeight="1" x14ac:dyDescent="0.25">
      <c r="A16" s="249" t="s">
        <v>348</v>
      </c>
      <c r="C16" s="683"/>
      <c r="D16" s="683"/>
      <c r="E16" s="678"/>
      <c r="F16" s="685"/>
    </row>
    <row r="17" spans="1:22" s="248" customFormat="1" ht="15" customHeight="1" x14ac:dyDescent="0.25">
      <c r="A17" s="249" t="s">
        <v>349</v>
      </c>
      <c r="C17" s="683"/>
      <c r="D17" s="683"/>
      <c r="E17" s="678"/>
      <c r="F17" s="685"/>
    </row>
    <row r="18" spans="1:22" s="248" customFormat="1" ht="15" customHeight="1" x14ac:dyDescent="0.25">
      <c r="A18" s="249" t="s">
        <v>424</v>
      </c>
      <c r="C18" s="683"/>
      <c r="D18" s="683"/>
      <c r="E18" s="678"/>
      <c r="F18" s="685"/>
    </row>
    <row r="19" spans="1:22" s="248" customFormat="1" ht="15" customHeight="1" x14ac:dyDescent="0.25">
      <c r="A19" s="249" t="s">
        <v>425</v>
      </c>
      <c r="C19" s="683"/>
      <c r="D19" s="683"/>
      <c r="E19" s="678"/>
      <c r="F19" s="685"/>
    </row>
    <row r="20" spans="1:22" s="248" customFormat="1" ht="15" customHeight="1" x14ac:dyDescent="0.25">
      <c r="A20" s="249"/>
      <c r="C20" s="683"/>
      <c r="D20" s="683"/>
      <c r="E20" s="678"/>
      <c r="F20" s="685"/>
    </row>
    <row r="21" spans="1:22" s="248" customFormat="1" ht="15" customHeight="1" x14ac:dyDescent="0.25">
      <c r="A21" s="245"/>
      <c r="B21" s="246"/>
      <c r="C21" s="246"/>
      <c r="D21" s="247"/>
      <c r="E21" s="247"/>
      <c r="F21" s="247"/>
    </row>
    <row r="22" spans="1:22" s="248" customFormat="1" ht="15" customHeight="1" x14ac:dyDescent="0.25">
      <c r="A22" s="111" t="s">
        <v>350</v>
      </c>
      <c r="B22" s="112"/>
      <c r="C22" s="105">
        <f>SUM(C15:C20)</f>
        <v>0</v>
      </c>
      <c r="D22" s="105">
        <f>SUM(D16:D20)</f>
        <v>0</v>
      </c>
      <c r="E22" s="105">
        <f>SUM(E16:E20)</f>
        <v>0</v>
      </c>
      <c r="F22" s="105">
        <f>SUM(F16:F20)</f>
        <v>0</v>
      </c>
    </row>
    <row r="23" spans="1:22" s="248" customFormat="1" ht="15" customHeight="1" x14ac:dyDescent="0.25">
      <c r="A23" s="7"/>
      <c r="B23" s="7"/>
      <c r="C23" s="97"/>
      <c r="D23" s="7"/>
      <c r="E23" s="7"/>
      <c r="F23" s="247"/>
    </row>
    <row r="24" spans="1:22" s="248" customFormat="1" ht="15" customHeight="1" x14ac:dyDescent="0.25">
      <c r="A24" s="116" t="s">
        <v>351</v>
      </c>
      <c r="B24" s="116"/>
      <c r="C24" s="117">
        <f>C14-C22</f>
        <v>0</v>
      </c>
      <c r="D24" s="117">
        <f>D14-D22</f>
        <v>0</v>
      </c>
      <c r="E24" s="117">
        <f>E14-E22</f>
        <v>0</v>
      </c>
      <c r="F24" s="117">
        <f>F14-F22</f>
        <v>0</v>
      </c>
    </row>
    <row r="25" spans="1:22" s="248" customFormat="1" ht="15" customHeight="1" x14ac:dyDescent="0.25">
      <c r="A25" s="245"/>
      <c r="B25" s="246"/>
      <c r="C25" s="246"/>
      <c r="D25" s="247"/>
      <c r="E25" s="247"/>
      <c r="F25" s="247"/>
    </row>
    <row r="26" spans="1:22" ht="15" customHeight="1" x14ac:dyDescent="0.25">
      <c r="A26" s="245"/>
      <c r="B26" s="246"/>
      <c r="C26" s="246"/>
    </row>
    <row r="27" spans="1:22" ht="15" customHeight="1" x14ac:dyDescent="0.25">
      <c r="A27" s="245"/>
      <c r="B27" s="246"/>
      <c r="C27" s="246"/>
    </row>
    <row r="28" spans="1:22" ht="15" customHeight="1" x14ac:dyDescent="0.2">
      <c r="T28" s="287"/>
      <c r="U28" s="287"/>
      <c r="V28" s="287"/>
    </row>
    <row r="29" spans="1:22" ht="15" customHeight="1" x14ac:dyDescent="0.2">
      <c r="T29" s="287"/>
      <c r="U29" s="287"/>
      <c r="V29" s="287"/>
    </row>
    <row r="30" spans="1:22" ht="15" customHeight="1" x14ac:dyDescent="0.2">
      <c r="T30" s="287"/>
      <c r="U30" s="287"/>
      <c r="V30" s="287"/>
    </row>
    <row r="31" spans="1:22" ht="15" customHeight="1" x14ac:dyDescent="0.2">
      <c r="B31" s="290"/>
      <c r="D31" s="287"/>
      <c r="E31" s="287"/>
      <c r="F31" s="287"/>
      <c r="T31" s="287"/>
      <c r="U31" s="287"/>
      <c r="V31" s="287"/>
    </row>
    <row r="32" spans="1:22" ht="15" customHeight="1" x14ac:dyDescent="0.2">
      <c r="B32" s="290"/>
      <c r="D32" s="287"/>
      <c r="E32" s="287"/>
      <c r="F32" s="287"/>
    </row>
    <row r="33" spans="2:6" ht="15" customHeight="1" x14ac:dyDescent="0.2">
      <c r="B33" s="290"/>
      <c r="D33" s="287"/>
      <c r="E33" s="287"/>
      <c r="F33" s="287"/>
    </row>
    <row r="34" spans="2:6" ht="15" customHeight="1" x14ac:dyDescent="0.2">
      <c r="B34" s="290"/>
      <c r="D34" s="287"/>
      <c r="E34" s="287"/>
      <c r="F34" s="287"/>
    </row>
    <row r="35" spans="2:6" ht="15" customHeight="1" x14ac:dyDescent="0.2">
      <c r="B35" s="290"/>
      <c r="D35" s="287"/>
      <c r="E35" s="287"/>
      <c r="F35" s="287"/>
    </row>
    <row r="36" spans="2:6" ht="15" customHeight="1" x14ac:dyDescent="0.2">
      <c r="B36" s="290"/>
      <c r="D36" s="287"/>
      <c r="E36" s="287"/>
      <c r="F36" s="287"/>
    </row>
    <row r="37" spans="2:6" ht="15" customHeight="1" x14ac:dyDescent="0.2"/>
    <row r="38" spans="2:6" ht="15" customHeight="1" x14ac:dyDescent="0.2">
      <c r="B38" s="290"/>
      <c r="D38" s="310"/>
      <c r="E38" s="310"/>
      <c r="F38" s="311"/>
    </row>
    <row r="39" spans="2:6" ht="15" customHeight="1" x14ac:dyDescent="0.2">
      <c r="B39" s="290"/>
      <c r="D39" s="310"/>
      <c r="E39" s="310"/>
      <c r="F39" s="311"/>
    </row>
    <row r="40" spans="2:6" ht="15" customHeight="1" x14ac:dyDescent="0.2">
      <c r="B40" s="290"/>
      <c r="D40" s="310"/>
      <c r="E40" s="310"/>
      <c r="F40" s="311"/>
    </row>
    <row r="41" spans="2:6" ht="15" customHeight="1" x14ac:dyDescent="0.2">
      <c r="B41" s="290"/>
      <c r="D41" s="310"/>
      <c r="E41" s="310"/>
      <c r="F41" s="311"/>
    </row>
    <row r="42" spans="2:6" ht="15" customHeight="1" x14ac:dyDescent="0.2"/>
    <row r="43" spans="2:6" ht="15" customHeight="1" x14ac:dyDescent="0.2">
      <c r="B43" s="290"/>
      <c r="D43" s="310"/>
      <c r="E43" s="310"/>
      <c r="F43" s="287"/>
    </row>
    <row r="44" spans="2:6" ht="15" customHeight="1" x14ac:dyDescent="0.2">
      <c r="B44" s="290"/>
      <c r="D44" s="310"/>
      <c r="E44" s="310"/>
      <c r="F44" s="287"/>
    </row>
    <row r="45" spans="2:6" ht="15" customHeight="1" x14ac:dyDescent="0.2"/>
    <row r="46" spans="2:6" ht="15" customHeight="1" x14ac:dyDescent="0.2">
      <c r="B46" s="290"/>
    </row>
    <row r="47" spans="2:6" ht="15" customHeight="1" x14ac:dyDescent="0.2">
      <c r="B47" s="290"/>
    </row>
    <row r="48" spans="2:6" ht="15" customHeight="1" x14ac:dyDescent="0.2"/>
    <row r="49" spans="2:6" ht="15" customHeight="1" x14ac:dyDescent="0.2">
      <c r="B49" s="290"/>
      <c r="D49" s="310"/>
      <c r="E49" s="310"/>
      <c r="F49" s="287"/>
    </row>
    <row r="50" spans="2:6" ht="15" customHeight="1" x14ac:dyDescent="0.2"/>
    <row r="51" spans="2:6" ht="15" customHeight="1" x14ac:dyDescent="0.2">
      <c r="B51" s="290"/>
      <c r="D51" s="310"/>
      <c r="E51" s="310"/>
      <c r="F51" s="311"/>
    </row>
    <row r="52" spans="2:6" ht="15" customHeight="1" x14ac:dyDescent="0.2">
      <c r="B52" s="290"/>
      <c r="D52" s="310"/>
      <c r="E52" s="310"/>
      <c r="F52" s="311"/>
    </row>
    <row r="53" spans="2:6" ht="15" customHeight="1" x14ac:dyDescent="0.2"/>
    <row r="54" spans="2:6" ht="15" customHeight="1" x14ac:dyDescent="0.2">
      <c r="B54" s="290"/>
      <c r="D54" s="310"/>
      <c r="E54" s="310"/>
      <c r="F54" s="311"/>
    </row>
    <row r="55" spans="2:6" ht="15" customHeight="1" x14ac:dyDescent="0.2">
      <c r="B55" s="290"/>
      <c r="D55" s="310"/>
      <c r="E55" s="310"/>
      <c r="F55" s="311"/>
    </row>
    <row r="56" spans="2:6" ht="15" customHeight="1" x14ac:dyDescent="0.2">
      <c r="B56" s="290"/>
      <c r="D56" s="310"/>
      <c r="E56" s="310"/>
      <c r="F56" s="311"/>
    </row>
    <row r="57" spans="2:6" ht="15" customHeight="1" x14ac:dyDescent="0.2">
      <c r="B57" s="290"/>
      <c r="D57" s="310"/>
      <c r="E57" s="310"/>
      <c r="F57" s="311"/>
    </row>
    <row r="58" spans="2:6" ht="15" customHeight="1" x14ac:dyDescent="0.2">
      <c r="B58" s="290"/>
      <c r="D58" s="310"/>
      <c r="E58" s="310"/>
      <c r="F58" s="311"/>
    </row>
    <row r="59" spans="2:6" ht="15" customHeight="1" x14ac:dyDescent="0.2">
      <c r="B59" s="290"/>
      <c r="D59" s="310"/>
      <c r="E59" s="310"/>
      <c r="F59" s="311"/>
    </row>
    <row r="60" spans="2:6" ht="15" customHeight="1" x14ac:dyDescent="0.2">
      <c r="B60" s="290"/>
      <c r="D60" s="310"/>
      <c r="E60" s="310"/>
      <c r="F60" s="311"/>
    </row>
    <row r="61" spans="2:6" ht="15" customHeight="1" x14ac:dyDescent="0.2"/>
    <row r="62" spans="2:6" ht="15" customHeight="1" x14ac:dyDescent="0.2">
      <c r="B62" s="290"/>
      <c r="D62" s="310"/>
      <c r="E62" s="310"/>
      <c r="F62" s="311"/>
    </row>
    <row r="63" spans="2:6" ht="15" customHeight="1" x14ac:dyDescent="0.2"/>
    <row r="64" spans="2:6" ht="15" customHeight="1" x14ac:dyDescent="0.2">
      <c r="B64" s="290"/>
      <c r="D64" s="310"/>
      <c r="E64" s="310"/>
      <c r="F64" s="311"/>
    </row>
    <row r="65" spans="2:6" ht="15" customHeight="1" x14ac:dyDescent="0.2">
      <c r="B65" s="290"/>
      <c r="D65" s="310"/>
      <c r="E65" s="310"/>
      <c r="F65" s="311"/>
    </row>
    <row r="66" spans="2:6" ht="15" customHeight="1" x14ac:dyDescent="0.2">
      <c r="B66" s="290"/>
      <c r="D66" s="310"/>
      <c r="E66" s="310"/>
      <c r="F66" s="311"/>
    </row>
    <row r="67" spans="2:6" ht="15" customHeight="1" x14ac:dyDescent="0.2"/>
    <row r="68" spans="2:6" ht="15" customHeight="1" x14ac:dyDescent="0.2">
      <c r="B68" s="290"/>
      <c r="D68" s="310"/>
      <c r="E68" s="310"/>
      <c r="F68" s="311"/>
    </row>
    <row r="69" spans="2:6" ht="15" customHeight="1" x14ac:dyDescent="0.2">
      <c r="B69" s="290"/>
      <c r="D69" s="310"/>
      <c r="E69" s="310"/>
      <c r="F69" s="311"/>
    </row>
  </sheetData>
  <sheetProtection password="CF2F" sheet="1" objects="1" scenarios="1"/>
  <mergeCells count="4">
    <mergeCell ref="A2:A3"/>
    <mergeCell ref="C2:D2"/>
    <mergeCell ref="E2:E3"/>
    <mergeCell ref="F2:F3"/>
  </mergeCells>
  <pageMargins left="0.25" right="0.25" top="0.75" bottom="0.75" header="0.3" footer="0.3"/>
  <pageSetup paperSize="9" scale="97" orientation="landscape" r:id="rId1"/>
  <headerFooter alignWithMargins="0"/>
  <colBreaks count="1" manualBreakCount="1">
    <brk id="18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95"/>
  <sheetViews>
    <sheetView showGridLines="0" topLeftCell="A64" zoomScaleNormal="100" workbookViewId="0">
      <selection activeCell="B87" sqref="B87"/>
    </sheetView>
  </sheetViews>
  <sheetFormatPr baseColWidth="10" defaultColWidth="89" defaultRowHeight="15" x14ac:dyDescent="0.25"/>
  <cols>
    <col min="1" max="1" width="102.5703125" style="509" customWidth="1"/>
    <col min="2" max="2" width="19.85546875" style="509" customWidth="1"/>
    <col min="3" max="4" width="11.28515625" style="509" customWidth="1"/>
    <col min="5" max="5" width="14.28515625" style="509" customWidth="1"/>
    <col min="6" max="6" width="13" style="509" customWidth="1"/>
    <col min="7" max="84" width="11.28515625" style="509" customWidth="1"/>
    <col min="85" max="16384" width="89" style="509"/>
  </cols>
  <sheetData>
    <row r="4" spans="1:2" ht="14.25" customHeight="1" x14ac:dyDescent="0.25"/>
    <row r="5" spans="1:2" x14ac:dyDescent="0.25">
      <c r="A5" s="898" t="s">
        <v>720</v>
      </c>
      <c r="B5" s="509" t="s">
        <v>721</v>
      </c>
    </row>
    <row r="6" spans="1:2" ht="39.950000000000003" customHeight="1" x14ac:dyDescent="0.25">
      <c r="A6" s="898"/>
      <c r="B6" s="646" t="s">
        <v>722</v>
      </c>
    </row>
    <row r="7" spans="1:2" ht="39.950000000000003" customHeight="1" x14ac:dyDescent="0.25">
      <c r="A7" s="899" t="s">
        <v>723</v>
      </c>
      <c r="B7" s="900"/>
    </row>
    <row r="8" spans="1:2" ht="16.5" customHeight="1" x14ac:dyDescent="0.25">
      <c r="A8" s="647" t="s">
        <v>651</v>
      </c>
      <c r="B8" s="645"/>
    </row>
    <row r="9" spans="1:2" ht="15.75" customHeight="1" x14ac:dyDescent="0.25">
      <c r="A9" s="510" t="s">
        <v>724</v>
      </c>
    </row>
    <row r="10" spans="1:2" ht="15.75" customHeight="1" x14ac:dyDescent="0.25">
      <c r="A10" s="648" t="s">
        <v>725</v>
      </c>
      <c r="B10" s="512"/>
    </row>
    <row r="11" spans="1:2" ht="15.75" customHeight="1" x14ac:dyDescent="0.25">
      <c r="A11" s="510" t="s">
        <v>726</v>
      </c>
      <c r="B11" s="511">
        <v>2024</v>
      </c>
    </row>
    <row r="12" spans="1:2" ht="14.1" customHeight="1" x14ac:dyDescent="0.25">
      <c r="A12" s="510" t="s">
        <v>652</v>
      </c>
      <c r="B12" s="511" t="s">
        <v>727</v>
      </c>
    </row>
    <row r="13" spans="1:2" ht="14.1" customHeight="1" x14ac:dyDescent="0.25">
      <c r="A13" s="510" t="s">
        <v>653</v>
      </c>
      <c r="B13" s="511" t="s">
        <v>728</v>
      </c>
    </row>
    <row r="14" spans="1:2" ht="24.95" customHeight="1" x14ac:dyDescent="0.25"/>
    <row r="15" spans="1:2" ht="12.75" customHeight="1" x14ac:dyDescent="0.25">
      <c r="A15" s="513" t="s">
        <v>729</v>
      </c>
      <c r="B15" s="514"/>
    </row>
    <row r="16" spans="1:2" ht="12.75" customHeight="1" x14ac:dyDescent="0.25">
      <c r="A16" s="515" t="s">
        <v>654</v>
      </c>
      <c r="B16" s="525"/>
    </row>
    <row r="17" spans="1:2" ht="12.75" customHeight="1" x14ac:dyDescent="0.25">
      <c r="A17" s="516" t="s">
        <v>730</v>
      </c>
      <c r="B17" s="649">
        <v>0</v>
      </c>
    </row>
    <row r="18" spans="1:2" ht="12.75" customHeight="1" x14ac:dyDescent="0.25">
      <c r="A18" s="516" t="s">
        <v>731</v>
      </c>
      <c r="B18" s="649">
        <v>0</v>
      </c>
    </row>
    <row r="19" spans="1:2" ht="12.75" customHeight="1" x14ac:dyDescent="0.25">
      <c r="A19" s="516" t="s">
        <v>732</v>
      </c>
      <c r="B19" s="649">
        <v>0</v>
      </c>
    </row>
    <row r="20" spans="1:2" ht="12.75" customHeight="1" x14ac:dyDescent="0.25">
      <c r="A20" s="517" t="s">
        <v>655</v>
      </c>
      <c r="B20" s="650"/>
    </row>
    <row r="21" spans="1:2" ht="12.75" customHeight="1" x14ac:dyDescent="0.25">
      <c r="A21" s="516" t="s">
        <v>733</v>
      </c>
      <c r="B21" s="649">
        <v>0</v>
      </c>
    </row>
    <row r="22" spans="1:2" ht="12.75" customHeight="1" x14ac:dyDescent="0.25">
      <c r="A22" s="516" t="s">
        <v>734</v>
      </c>
      <c r="B22" s="649">
        <v>0</v>
      </c>
    </row>
    <row r="23" spans="1:2" ht="12.75" customHeight="1" x14ac:dyDescent="0.25">
      <c r="A23" s="516" t="s">
        <v>735</v>
      </c>
      <c r="B23" s="649">
        <v>0</v>
      </c>
    </row>
    <row r="24" spans="1:2" ht="12.75" customHeight="1" x14ac:dyDescent="0.25">
      <c r="A24" s="517" t="s">
        <v>736</v>
      </c>
      <c r="B24" s="650">
        <f>SUM(B17:B23)</f>
        <v>0</v>
      </c>
    </row>
    <row r="25" spans="1:2" ht="12.75" customHeight="1" x14ac:dyDescent="0.25">
      <c r="A25" s="513" t="s">
        <v>737</v>
      </c>
      <c r="B25" s="514"/>
    </row>
    <row r="26" spans="1:2" ht="12.75" customHeight="1" x14ac:dyDescent="0.25">
      <c r="A26" s="515" t="s">
        <v>654</v>
      </c>
      <c r="B26" s="525"/>
    </row>
    <row r="27" spans="1:2" ht="12.75" customHeight="1" x14ac:dyDescent="0.25">
      <c r="A27" s="516" t="s">
        <v>738</v>
      </c>
      <c r="B27" s="649">
        <v>0</v>
      </c>
    </row>
    <row r="28" spans="1:2" ht="12.75" customHeight="1" x14ac:dyDescent="0.25">
      <c r="A28" s="516" t="s">
        <v>739</v>
      </c>
      <c r="B28" s="649">
        <v>0</v>
      </c>
    </row>
    <row r="29" spans="1:2" ht="12.75" customHeight="1" x14ac:dyDescent="0.25">
      <c r="A29" s="516" t="s">
        <v>740</v>
      </c>
      <c r="B29" s="649">
        <v>0</v>
      </c>
    </row>
    <row r="30" spans="1:2" ht="12.75" customHeight="1" x14ac:dyDescent="0.25">
      <c r="A30" s="516" t="s">
        <v>741</v>
      </c>
      <c r="B30" s="649">
        <v>0</v>
      </c>
    </row>
    <row r="31" spans="1:2" ht="12.75" customHeight="1" x14ac:dyDescent="0.25">
      <c r="A31" s="516" t="s">
        <v>742</v>
      </c>
      <c r="B31" s="649">
        <v>0</v>
      </c>
    </row>
    <row r="32" spans="1:2" ht="12.75" customHeight="1" x14ac:dyDescent="0.25">
      <c r="A32" s="516" t="s">
        <v>743</v>
      </c>
      <c r="B32" s="649">
        <v>0</v>
      </c>
    </row>
    <row r="33" spans="1:5" ht="12.75" customHeight="1" x14ac:dyDescent="0.25">
      <c r="A33" s="516" t="s">
        <v>744</v>
      </c>
      <c r="B33" s="649">
        <v>0</v>
      </c>
    </row>
    <row r="34" spans="1:5" ht="12.75" customHeight="1" x14ac:dyDescent="0.25">
      <c r="A34" s="516" t="s">
        <v>745</v>
      </c>
      <c r="B34" s="649">
        <v>0</v>
      </c>
    </row>
    <row r="35" spans="1:5" ht="12.75" customHeight="1" x14ac:dyDescent="0.25">
      <c r="A35" s="517" t="s">
        <v>655</v>
      </c>
      <c r="B35" s="649">
        <v>0</v>
      </c>
    </row>
    <row r="36" spans="1:5" ht="12.75" customHeight="1" x14ac:dyDescent="0.25">
      <c r="A36" s="516" t="s">
        <v>746</v>
      </c>
      <c r="B36" s="649">
        <v>0</v>
      </c>
    </row>
    <row r="37" spans="1:5" ht="12.75" customHeight="1" x14ac:dyDescent="0.25">
      <c r="A37" s="516" t="s">
        <v>747</v>
      </c>
      <c r="B37" s="649">
        <v>0</v>
      </c>
    </row>
    <row r="38" spans="1:5" ht="12.75" customHeight="1" x14ac:dyDescent="0.25">
      <c r="A38" s="516" t="s">
        <v>748</v>
      </c>
      <c r="B38" s="649">
        <v>0</v>
      </c>
    </row>
    <row r="39" spans="1:5" ht="12.75" customHeight="1" x14ac:dyDescent="0.25">
      <c r="A39" s="516" t="s">
        <v>749</v>
      </c>
      <c r="B39" s="649">
        <v>0</v>
      </c>
    </row>
    <row r="40" spans="1:5" ht="12.75" customHeight="1" x14ac:dyDescent="0.25">
      <c r="A40" s="516" t="s">
        <v>750</v>
      </c>
      <c r="B40" s="649">
        <v>0</v>
      </c>
    </row>
    <row r="41" spans="1:5" ht="12.75" customHeight="1" x14ac:dyDescent="0.25">
      <c r="A41" s="516" t="s">
        <v>751</v>
      </c>
      <c r="B41" s="649">
        <v>0</v>
      </c>
    </row>
    <row r="42" spans="1:5" ht="12.75" customHeight="1" x14ac:dyDescent="0.25">
      <c r="A42" s="516" t="s">
        <v>752</v>
      </c>
      <c r="B42" s="649">
        <v>0</v>
      </c>
    </row>
    <row r="43" spans="1:5" ht="12.75" customHeight="1" x14ac:dyDescent="0.25">
      <c r="A43" s="516" t="s">
        <v>753</v>
      </c>
      <c r="B43" s="649">
        <v>0</v>
      </c>
    </row>
    <row r="44" spans="1:5" ht="12.75" customHeight="1" x14ac:dyDescent="0.25">
      <c r="A44" s="517" t="s">
        <v>754</v>
      </c>
      <c r="B44" s="650">
        <f>SUM(B27:B43)</f>
        <v>0</v>
      </c>
    </row>
    <row r="45" spans="1:5" ht="12.75" customHeight="1" x14ac:dyDescent="0.25">
      <c r="A45" s="517" t="s">
        <v>755</v>
      </c>
      <c r="B45" s="651">
        <f>+B44+B24</f>
        <v>0</v>
      </c>
    </row>
    <row r="46" spans="1:5" ht="12.75" customHeight="1" x14ac:dyDescent="0.25">
      <c r="A46" s="513" t="s">
        <v>756</v>
      </c>
      <c r="B46" s="527"/>
    </row>
    <row r="47" spans="1:5" x14ac:dyDescent="0.25">
      <c r="A47" s="518" t="s">
        <v>757</v>
      </c>
      <c r="B47" s="649">
        <v>0</v>
      </c>
    </row>
    <row r="48" spans="1:5" x14ac:dyDescent="0.25">
      <c r="A48" s="518" t="s">
        <v>758</v>
      </c>
      <c r="B48" s="649">
        <v>0</v>
      </c>
      <c r="E48" s="652"/>
    </row>
    <row r="49" spans="1:6" ht="12.75" customHeight="1" x14ac:dyDescent="0.25">
      <c r="A49" s="518" t="s">
        <v>759</v>
      </c>
      <c r="B49" s="649">
        <v>0</v>
      </c>
      <c r="E49" s="652"/>
    </row>
    <row r="50" spans="1:6" ht="12.75" customHeight="1" x14ac:dyDescent="0.25">
      <c r="A50" s="518" t="s">
        <v>760</v>
      </c>
      <c r="B50" s="649">
        <v>0</v>
      </c>
      <c r="E50" s="652"/>
      <c r="F50" s="653"/>
    </row>
    <row r="51" spans="1:6" ht="12.75" customHeight="1" x14ac:dyDescent="0.25">
      <c r="A51" s="516" t="s">
        <v>656</v>
      </c>
      <c r="B51" s="649">
        <v>0</v>
      </c>
      <c r="E51" s="653"/>
    </row>
    <row r="52" spans="1:6" ht="12.75" customHeight="1" x14ac:dyDescent="0.25">
      <c r="A52" s="516" t="s">
        <v>761</v>
      </c>
      <c r="B52" s="649">
        <v>0</v>
      </c>
    </row>
    <row r="53" spans="1:6" ht="12.75" customHeight="1" x14ac:dyDescent="0.25">
      <c r="A53" s="516" t="s">
        <v>762</v>
      </c>
      <c r="B53" s="649">
        <v>0</v>
      </c>
    </row>
    <row r="54" spans="1:6" ht="12.75" customHeight="1" x14ac:dyDescent="0.25">
      <c r="A54" s="516" t="s">
        <v>763</v>
      </c>
      <c r="B54" s="649">
        <v>0</v>
      </c>
    </row>
    <row r="55" spans="1:6" ht="12.75" customHeight="1" x14ac:dyDescent="0.25">
      <c r="A55" s="516" t="s">
        <v>764</v>
      </c>
      <c r="B55" s="649">
        <v>0</v>
      </c>
    </row>
    <row r="56" spans="1:6" ht="12.75" customHeight="1" x14ac:dyDescent="0.25">
      <c r="A56" s="516" t="s">
        <v>657</v>
      </c>
      <c r="B56" s="649">
        <v>0</v>
      </c>
    </row>
    <row r="57" spans="1:6" ht="12.75" customHeight="1" x14ac:dyDescent="0.25">
      <c r="A57" s="518" t="s">
        <v>765</v>
      </c>
      <c r="B57" s="649">
        <v>0</v>
      </c>
    </row>
    <row r="58" spans="1:6" ht="12.75" customHeight="1" x14ac:dyDescent="0.25">
      <c r="A58" s="516" t="s">
        <v>766</v>
      </c>
      <c r="B58" s="649">
        <v>0</v>
      </c>
    </row>
    <row r="59" spans="1:6" ht="12.75" customHeight="1" x14ac:dyDescent="0.25">
      <c r="A59" s="516" t="s">
        <v>658</v>
      </c>
      <c r="B59" s="649">
        <v>0</v>
      </c>
    </row>
    <row r="60" spans="1:6" ht="12.75" customHeight="1" x14ac:dyDescent="0.25">
      <c r="A60" s="516" t="s">
        <v>767</v>
      </c>
      <c r="B60" s="649">
        <v>0</v>
      </c>
    </row>
    <row r="61" spans="1:6" ht="12.75" customHeight="1" x14ac:dyDescent="0.25">
      <c r="A61" s="518" t="s">
        <v>768</v>
      </c>
      <c r="B61" s="649">
        <v>0</v>
      </c>
    </row>
    <row r="62" spans="1:6" ht="12.75" customHeight="1" x14ac:dyDescent="0.25">
      <c r="A62" s="518" t="s">
        <v>769</v>
      </c>
      <c r="B62" s="649">
        <v>0</v>
      </c>
    </row>
    <row r="63" spans="1:6" ht="12.75" customHeight="1" x14ac:dyDescent="0.25">
      <c r="A63" s="516" t="s">
        <v>770</v>
      </c>
      <c r="B63" s="649">
        <v>0</v>
      </c>
    </row>
    <row r="64" spans="1:6" ht="12.75" customHeight="1" x14ac:dyDescent="0.25">
      <c r="A64" s="516" t="s">
        <v>771</v>
      </c>
      <c r="B64" s="649">
        <v>0</v>
      </c>
    </row>
    <row r="65" spans="1:2" ht="12.75" customHeight="1" x14ac:dyDescent="0.25">
      <c r="A65" s="516" t="s">
        <v>772</v>
      </c>
      <c r="B65" s="649">
        <v>0</v>
      </c>
    </row>
    <row r="66" spans="1:2" ht="12.75" customHeight="1" x14ac:dyDescent="0.25">
      <c r="A66" s="516" t="s">
        <v>773</v>
      </c>
      <c r="B66" s="649">
        <v>0</v>
      </c>
    </row>
    <row r="67" spans="1:2" ht="12.75" customHeight="1" x14ac:dyDescent="0.25">
      <c r="A67" s="516" t="s">
        <v>774</v>
      </c>
      <c r="B67" s="649">
        <v>0</v>
      </c>
    </row>
    <row r="68" spans="1:2" ht="12.75" customHeight="1" x14ac:dyDescent="0.25">
      <c r="A68" s="516" t="s">
        <v>775</v>
      </c>
      <c r="B68" s="649">
        <v>0</v>
      </c>
    </row>
    <row r="69" spans="1:2" ht="12.75" customHeight="1" x14ac:dyDescent="0.25">
      <c r="A69" s="516" t="s">
        <v>776</v>
      </c>
      <c r="B69" s="649">
        <v>0</v>
      </c>
    </row>
    <row r="70" spans="1:2" ht="12.75" customHeight="1" x14ac:dyDescent="0.25">
      <c r="A70" s="516" t="s">
        <v>777</v>
      </c>
      <c r="B70" s="649">
        <v>0</v>
      </c>
    </row>
    <row r="71" spans="1:2" ht="12.75" customHeight="1" x14ac:dyDescent="0.25">
      <c r="A71" s="516" t="s">
        <v>778</v>
      </c>
      <c r="B71" s="649">
        <v>0</v>
      </c>
    </row>
    <row r="72" spans="1:2" ht="12.75" customHeight="1" x14ac:dyDescent="0.25">
      <c r="A72" s="516" t="s">
        <v>779</v>
      </c>
      <c r="B72" s="649">
        <v>0</v>
      </c>
    </row>
    <row r="73" spans="1:2" ht="12.75" customHeight="1" x14ac:dyDescent="0.25">
      <c r="A73" s="516" t="s">
        <v>780</v>
      </c>
      <c r="B73" s="649">
        <v>0</v>
      </c>
    </row>
    <row r="74" spans="1:2" ht="12.75" customHeight="1" x14ac:dyDescent="0.25">
      <c r="A74" s="516" t="s">
        <v>781</v>
      </c>
      <c r="B74" s="649">
        <v>0</v>
      </c>
    </row>
    <row r="75" spans="1:2" ht="12.75" customHeight="1" x14ac:dyDescent="0.25">
      <c r="A75" s="516" t="s">
        <v>782</v>
      </c>
      <c r="B75" s="649">
        <v>0</v>
      </c>
    </row>
    <row r="76" spans="1:2" ht="12.75" customHeight="1" x14ac:dyDescent="0.25">
      <c r="A76" s="516" t="s">
        <v>783</v>
      </c>
      <c r="B76" s="526"/>
    </row>
    <row r="77" spans="1:2" ht="12.75" customHeight="1" x14ac:dyDescent="0.25">
      <c r="A77" s="517" t="s">
        <v>784</v>
      </c>
      <c r="B77" s="651">
        <f>SUM(B47:B76)</f>
        <v>0</v>
      </c>
    </row>
    <row r="78" spans="1:2" ht="12.75" customHeight="1" x14ac:dyDescent="0.25">
      <c r="A78" s="513" t="s">
        <v>785</v>
      </c>
      <c r="B78" s="527"/>
    </row>
    <row r="79" spans="1:2" ht="12.75" customHeight="1" x14ac:dyDescent="0.25">
      <c r="A79" s="516" t="s">
        <v>659</v>
      </c>
      <c r="B79" s="649">
        <f>+'Determinación IIGG'!B55</f>
        <v>3503688.17</v>
      </c>
    </row>
    <row r="80" spans="1:2" ht="12.75" customHeight="1" x14ac:dyDescent="0.25">
      <c r="A80" s="516" t="s">
        <v>505</v>
      </c>
      <c r="B80" s="649">
        <v>0</v>
      </c>
    </row>
    <row r="81" spans="1:2" ht="12.75" customHeight="1" x14ac:dyDescent="0.25">
      <c r="A81" s="516" t="s">
        <v>502</v>
      </c>
      <c r="B81" s="649">
        <v>0</v>
      </c>
    </row>
    <row r="82" spans="1:2" ht="12.75" customHeight="1" x14ac:dyDescent="0.25">
      <c r="A82" s="516" t="s">
        <v>786</v>
      </c>
      <c r="B82" s="649">
        <v>0</v>
      </c>
    </row>
    <row r="83" spans="1:2" ht="12.75" customHeight="1" x14ac:dyDescent="0.25">
      <c r="A83" s="516" t="s">
        <v>660</v>
      </c>
      <c r="B83" s="526"/>
    </row>
    <row r="84" spans="1:2" ht="12.75" customHeight="1" x14ac:dyDescent="0.25">
      <c r="A84" s="517" t="s">
        <v>787</v>
      </c>
      <c r="B84" s="651">
        <f>SUM(B79:B83)</f>
        <v>3503688.17</v>
      </c>
    </row>
    <row r="85" spans="1:2" ht="12.75" customHeight="1" x14ac:dyDescent="0.25">
      <c r="A85" s="513" t="s">
        <v>788</v>
      </c>
      <c r="B85" s="527"/>
    </row>
    <row r="86" spans="1:2" ht="12.75" customHeight="1" x14ac:dyDescent="0.25">
      <c r="A86" s="519" t="s">
        <v>789</v>
      </c>
      <c r="B86" s="649">
        <f>+B24-B77-B84</f>
        <v>-3503688.17</v>
      </c>
    </row>
    <row r="87" spans="1:2" ht="12.75" customHeight="1" x14ac:dyDescent="0.25">
      <c r="A87" s="521" t="s">
        <v>790</v>
      </c>
      <c r="B87" s="654" t="s">
        <v>791</v>
      </c>
    </row>
    <row r="88" spans="1:2" ht="12.75" customHeight="1" x14ac:dyDescent="0.25">
      <c r="A88" s="520" t="s">
        <v>792</v>
      </c>
      <c r="B88" s="649">
        <v>0</v>
      </c>
    </row>
    <row r="89" spans="1:2" ht="12.75" customHeight="1" x14ac:dyDescent="0.25">
      <c r="A89" s="516" t="s">
        <v>793</v>
      </c>
      <c r="B89" s="649">
        <v>0</v>
      </c>
    </row>
    <row r="90" spans="1:2" ht="12.75" customHeight="1" x14ac:dyDescent="0.25">
      <c r="A90" s="516" t="s">
        <v>794</v>
      </c>
      <c r="B90" s="649">
        <v>0</v>
      </c>
    </row>
    <row r="91" spans="1:2" ht="12.75" customHeight="1" x14ac:dyDescent="0.25">
      <c r="A91" s="516" t="s">
        <v>795</v>
      </c>
      <c r="B91" s="649">
        <v>0</v>
      </c>
    </row>
    <row r="92" spans="1:2" ht="12.75" customHeight="1" x14ac:dyDescent="0.25">
      <c r="A92" s="516" t="s">
        <v>661</v>
      </c>
      <c r="B92" s="649">
        <v>0</v>
      </c>
    </row>
    <row r="93" spans="1:2" ht="12.75" customHeight="1" x14ac:dyDescent="0.25">
      <c r="A93" s="522" t="s">
        <v>662</v>
      </c>
      <c r="B93" s="655">
        <f>+B88-B89-B90-B91-B92</f>
        <v>0</v>
      </c>
    </row>
    <row r="94" spans="1:2" x14ac:dyDescent="0.25">
      <c r="A94" s="523"/>
    </row>
    <row r="95" spans="1:2" x14ac:dyDescent="0.25">
      <c r="A95" s="524"/>
    </row>
  </sheetData>
  <sheetProtection password="CF2F" sheet="1" objects="1" scenarios="1"/>
  <mergeCells count="2">
    <mergeCell ref="A5:A6"/>
    <mergeCell ref="A7:B7"/>
  </mergeCells>
  <pageMargins left="0.75" right="0.75" top="1" bottom="1" header="0.5" footer="0.5"/>
  <pageSetup orientation="portrait" horizontalDpi="4294967294" verticalDpi="4294967294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06"/>
  <sheetViews>
    <sheetView showGridLines="0" zoomScale="80" zoomScaleNormal="80" workbookViewId="0">
      <selection activeCell="C45" sqref="C45"/>
    </sheetView>
  </sheetViews>
  <sheetFormatPr baseColWidth="10" defaultColWidth="11.42578125" defaultRowHeight="15" x14ac:dyDescent="0.25"/>
  <cols>
    <col min="1" max="1" width="100.7109375" style="7" customWidth="1"/>
    <col min="2" max="2" width="16.7109375" style="7" customWidth="1"/>
    <col min="3" max="3" width="19.7109375" style="7" bestFit="1" customWidth="1"/>
    <col min="4" max="4" width="31.140625" style="7" customWidth="1"/>
    <col min="5" max="5" width="16.7109375" style="7" customWidth="1"/>
    <col min="6" max="6" width="17" style="7" bestFit="1" customWidth="1"/>
    <col min="7" max="7" width="19.7109375" style="7" bestFit="1" customWidth="1"/>
    <col min="8" max="8" width="16.7109375" style="7" customWidth="1"/>
    <col min="9" max="16384" width="11.42578125" style="7"/>
  </cols>
  <sheetData>
    <row r="1" spans="1:28" x14ac:dyDescent="0.25">
      <c r="A1"/>
      <c r="AA1" s="7">
        <v>0</v>
      </c>
      <c r="AB1" s="398">
        <v>0</v>
      </c>
    </row>
    <row r="2" spans="1:28" x14ac:dyDescent="0.25">
      <c r="A2"/>
      <c r="P2" s="399"/>
      <c r="AA2" s="7">
        <v>1</v>
      </c>
      <c r="AB2" s="398">
        <v>0.5</v>
      </c>
    </row>
    <row r="3" spans="1:28" ht="15.75" x14ac:dyDescent="0.25">
      <c r="A3" s="506"/>
      <c r="B3" s="400"/>
      <c r="P3" s="399"/>
      <c r="AA3" s="7">
        <v>2</v>
      </c>
      <c r="AB3" s="398">
        <v>1</v>
      </c>
    </row>
    <row r="4" spans="1:28" ht="15.75" x14ac:dyDescent="0.25">
      <c r="A4" s="506"/>
      <c r="B4" s="400"/>
      <c r="C4" s="108" t="s">
        <v>803</v>
      </c>
      <c r="G4" s="108" t="s">
        <v>804</v>
      </c>
      <c r="AA4" s="7">
        <v>3</v>
      </c>
    </row>
    <row r="5" spans="1:28" x14ac:dyDescent="0.25">
      <c r="A5" s="111" t="s">
        <v>412</v>
      </c>
      <c r="B5" s="105"/>
      <c r="C5" s="686">
        <f>+'1° CAT'!C24+'2° CAT FA'!C26+'3° CAT (Unipersonal)'!G123+'4° CAT'!C24</f>
        <v>0</v>
      </c>
      <c r="D5" s="686"/>
      <c r="E5" s="686"/>
      <c r="F5" s="686"/>
      <c r="G5" s="686">
        <f>+'1° CAT'!D24+'4° CAT'!D24+'2° CAT FE'!C26</f>
        <v>0</v>
      </c>
      <c r="AA5" s="7">
        <v>4</v>
      </c>
    </row>
    <row r="6" spans="1:28" x14ac:dyDescent="0.25">
      <c r="A6" s="113" t="s">
        <v>420</v>
      </c>
      <c r="B6" s="401"/>
      <c r="C6" s="683"/>
      <c r="D6" s="657"/>
      <c r="E6" s="657"/>
      <c r="F6" s="657"/>
      <c r="G6" s="687"/>
      <c r="AA6" s="7">
        <v>5</v>
      </c>
    </row>
    <row r="7" spans="1:28" x14ac:dyDescent="0.25">
      <c r="A7" s="113"/>
      <c r="B7" s="401"/>
      <c r="C7" s="657"/>
      <c r="D7" s="796" t="s">
        <v>671</v>
      </c>
      <c r="E7" s="657"/>
      <c r="F7" s="657"/>
      <c r="G7" s="657"/>
      <c r="AA7" s="7">
        <v>6</v>
      </c>
    </row>
    <row r="8" spans="1:28" ht="15.75" x14ac:dyDescent="0.25">
      <c r="A8" s="402" t="s">
        <v>670</v>
      </c>
      <c r="B8" s="401" t="s">
        <v>672</v>
      </c>
      <c r="C8" s="657"/>
      <c r="D8" s="657"/>
      <c r="E8" s="657"/>
      <c r="F8" s="657"/>
      <c r="G8" s="657"/>
      <c r="AA8" s="7">
        <v>7</v>
      </c>
    </row>
    <row r="9" spans="1:28" x14ac:dyDescent="0.25">
      <c r="A9" s="7" t="s">
        <v>550</v>
      </c>
      <c r="B9" s="675"/>
      <c r="C9" s="657">
        <f>B9</f>
        <v>0</v>
      </c>
      <c r="D9" s="796" t="s">
        <v>701</v>
      </c>
      <c r="E9" s="796"/>
      <c r="F9" s="657"/>
      <c r="G9" s="687"/>
      <c r="AA9" s="7">
        <v>8</v>
      </c>
    </row>
    <row r="10" spans="1:28" x14ac:dyDescent="0.25">
      <c r="A10" s="7" t="s">
        <v>551</v>
      </c>
      <c r="B10" s="675"/>
      <c r="C10" s="797">
        <f>IF(B10&gt;20000,20000,B10)</f>
        <v>0</v>
      </c>
      <c r="D10" s="657" t="s">
        <v>605</v>
      </c>
      <c r="E10" s="657"/>
      <c r="F10" s="657"/>
      <c r="G10" s="798"/>
      <c r="AA10" s="7">
        <v>9</v>
      </c>
    </row>
    <row r="11" spans="1:28" x14ac:dyDescent="0.25">
      <c r="A11" s="7" t="s">
        <v>799</v>
      </c>
      <c r="B11" s="675"/>
      <c r="C11" s="797">
        <f>IF(B11&gt;195845.39,195845.39,B11)</f>
        <v>0</v>
      </c>
      <c r="D11" s="657" t="s">
        <v>605</v>
      </c>
      <c r="E11" s="657"/>
      <c r="F11" s="657"/>
      <c r="G11" s="798"/>
      <c r="AA11" s="7">
        <v>10</v>
      </c>
    </row>
    <row r="12" spans="1:28" x14ac:dyDescent="0.25">
      <c r="A12" s="7" t="s">
        <v>800</v>
      </c>
      <c r="B12" s="675"/>
      <c r="C12" s="797">
        <f>IF(B12&gt;195845.39,195845.39,B12)</f>
        <v>0</v>
      </c>
      <c r="D12" s="657" t="s">
        <v>605</v>
      </c>
      <c r="E12" s="657"/>
      <c r="F12" s="657"/>
      <c r="G12" s="798"/>
      <c r="AA12" s="7">
        <v>11</v>
      </c>
    </row>
    <row r="13" spans="1:28" x14ac:dyDescent="0.25">
      <c r="A13" s="7" t="s">
        <v>801</v>
      </c>
      <c r="B13" s="675"/>
      <c r="C13" s="797">
        <f>IF(B13&gt;D13,D13,B13)</f>
        <v>0</v>
      </c>
      <c r="D13" s="799">
        <f>$B$55</f>
        <v>3503688.17</v>
      </c>
      <c r="E13" s="657" t="s">
        <v>537</v>
      </c>
      <c r="F13" s="657"/>
      <c r="G13" s="798"/>
      <c r="AA13" s="7">
        <v>12</v>
      </c>
    </row>
    <row r="14" spans="1:28" x14ac:dyDescent="0.25">
      <c r="A14" s="7" t="s">
        <v>553</v>
      </c>
      <c r="B14" s="675"/>
      <c r="C14" s="797">
        <f>+B14</f>
        <v>0</v>
      </c>
      <c r="D14" s="800"/>
      <c r="E14" s="657"/>
      <c r="F14" s="657"/>
      <c r="G14" s="798"/>
    </row>
    <row r="15" spans="1:28" x14ac:dyDescent="0.25">
      <c r="A15" s="7" t="s">
        <v>552</v>
      </c>
      <c r="B15" s="675"/>
      <c r="C15" s="797">
        <f>IF(B15&gt;D15*F15,D15*F15,B15)</f>
        <v>0</v>
      </c>
      <c r="D15" s="799">
        <f>$B$55*0.4</f>
        <v>1401475.2680000002</v>
      </c>
      <c r="E15" s="657" t="s">
        <v>606</v>
      </c>
      <c r="F15" s="848">
        <v>1</v>
      </c>
      <c r="G15" s="798"/>
    </row>
    <row r="16" spans="1:28" x14ac:dyDescent="0.25">
      <c r="A16" s="7" t="s">
        <v>673</v>
      </c>
      <c r="B16" s="675"/>
      <c r="C16" s="797">
        <f>IF(B16&gt;D16,D16,B16)</f>
        <v>0</v>
      </c>
      <c r="D16" s="799">
        <f>B55</f>
        <v>3503688.17</v>
      </c>
      <c r="E16" s="657" t="s">
        <v>537</v>
      </c>
      <c r="F16" s="657"/>
      <c r="G16" s="798"/>
    </row>
    <row r="17" spans="1:8" x14ac:dyDescent="0.25">
      <c r="A17" s="7" t="s">
        <v>397</v>
      </c>
      <c r="B17" s="675"/>
      <c r="C17" s="797">
        <f t="shared" ref="C17" si="0">IF(B17&gt;20000,20000,B17)</f>
        <v>0</v>
      </c>
      <c r="D17" s="800" t="s">
        <v>607</v>
      </c>
      <c r="E17" s="657"/>
      <c r="F17" s="657"/>
      <c r="G17" s="683"/>
    </row>
    <row r="18" spans="1:8" x14ac:dyDescent="0.25">
      <c r="A18" s="7" t="s">
        <v>554</v>
      </c>
      <c r="B18" s="675"/>
      <c r="C18" s="797">
        <f>IF(B18&gt;D18,D18,B18)</f>
        <v>0</v>
      </c>
      <c r="D18" s="799">
        <f>((C5+C6)-(C9+C10+C11+C12+C13+C14+C15+C17+C16))*0.05</f>
        <v>0</v>
      </c>
      <c r="E18" s="657" t="s">
        <v>608</v>
      </c>
      <c r="F18" s="657"/>
      <c r="G18" s="798"/>
    </row>
    <row r="19" spans="1:8" x14ac:dyDescent="0.25">
      <c r="A19" s="7" t="s">
        <v>604</v>
      </c>
      <c r="B19" s="675"/>
      <c r="C19" s="797">
        <f>IF(B19&gt;D19,D19,B19)</f>
        <v>0</v>
      </c>
      <c r="D19" s="799">
        <f>((C5+C6)-(C9+C10+C11+C12+C13+C14+C15+C16+C17))*0.05</f>
        <v>0</v>
      </c>
      <c r="E19" s="657" t="s">
        <v>608</v>
      </c>
      <c r="F19" s="657"/>
      <c r="G19" s="798"/>
    </row>
    <row r="20" spans="1:8" x14ac:dyDescent="0.25">
      <c r="A20" s="7" t="s">
        <v>555</v>
      </c>
      <c r="B20" s="675"/>
      <c r="C20" s="797">
        <f t="shared" ref="C20" si="1">IF(B20&gt;D20,D20,B20)</f>
        <v>0</v>
      </c>
      <c r="D20" s="799">
        <f>((C5+C6)-(C9+C10+C11+C12+C13+C14+C15+C16+C17))*0.05</f>
        <v>0</v>
      </c>
      <c r="E20" s="657" t="s">
        <v>608</v>
      </c>
      <c r="F20" s="657"/>
      <c r="G20" s="798"/>
    </row>
    <row r="21" spans="1:8" x14ac:dyDescent="0.25">
      <c r="A21" s="111" t="s">
        <v>16</v>
      </c>
      <c r="B21" s="688"/>
      <c r="C21" s="686">
        <f>SUM(C9:C20)</f>
        <v>0</v>
      </c>
      <c r="D21" s="686"/>
      <c r="E21" s="686"/>
      <c r="F21" s="686"/>
      <c r="G21" s="686">
        <f>SUM(G9:G20)</f>
        <v>0</v>
      </c>
    </row>
    <row r="22" spans="1:8" x14ac:dyDescent="0.25">
      <c r="A22" s="7" t="s">
        <v>399</v>
      </c>
      <c r="B22" s="315"/>
      <c r="C22" s="683"/>
      <c r="D22" s="657"/>
      <c r="E22" s="657"/>
      <c r="F22" s="657"/>
      <c r="G22" s="683"/>
    </row>
    <row r="23" spans="1:8" x14ac:dyDescent="0.25">
      <c r="A23" s="111" t="s">
        <v>400</v>
      </c>
      <c r="B23" s="688"/>
      <c r="C23" s="686">
        <f>+C5+C6-C21-C22</f>
        <v>0</v>
      </c>
      <c r="D23" s="686"/>
      <c r="E23" s="686"/>
      <c r="F23" s="686"/>
      <c r="G23" s="686">
        <f>+G5-G21-G22</f>
        <v>0</v>
      </c>
    </row>
    <row r="24" spans="1:8" ht="15.75" x14ac:dyDescent="0.25">
      <c r="A24" s="402" t="s">
        <v>401</v>
      </c>
      <c r="B24" s="689"/>
      <c r="C24" s="657"/>
      <c r="D24" s="657"/>
      <c r="E24" s="657"/>
      <c r="F24" s="657"/>
      <c r="G24" s="657"/>
    </row>
    <row r="25" spans="1:8" x14ac:dyDescent="0.25">
      <c r="A25" s="113" t="s">
        <v>402</v>
      </c>
      <c r="B25" s="690"/>
      <c r="C25" s="797">
        <f>IF(C23&lt;B55,C23,B55)</f>
        <v>0</v>
      </c>
      <c r="D25" s="657"/>
      <c r="E25" s="657"/>
      <c r="F25" s="657"/>
      <c r="G25" s="797">
        <f>IF(G23&gt;0,IF(G23&lt;(B55-C25),G23,(B55-C25)),0)</f>
        <v>0</v>
      </c>
      <c r="H25" s="97"/>
    </row>
    <row r="26" spans="1:8" x14ac:dyDescent="0.25">
      <c r="A26" s="113" t="s">
        <v>403</v>
      </c>
      <c r="B26" s="690"/>
      <c r="C26" s="657"/>
      <c r="D26" s="657"/>
      <c r="E26" s="657"/>
      <c r="F26" s="657"/>
      <c r="G26" s="657"/>
    </row>
    <row r="27" spans="1:8" x14ac:dyDescent="0.25">
      <c r="A27" s="7" t="s">
        <v>404</v>
      </c>
      <c r="B27" s="315"/>
      <c r="C27" s="657">
        <f>F58</f>
        <v>0</v>
      </c>
      <c r="D27" s="657"/>
      <c r="E27" s="657"/>
      <c r="F27" s="657"/>
      <c r="G27" s="657">
        <f>IF(G23&gt;0,IF(G23&lt;(F58-C27),G23,(F58-C27)),0)</f>
        <v>0</v>
      </c>
    </row>
    <row r="28" spans="1:8" x14ac:dyDescent="0.25">
      <c r="A28" s="7" t="s">
        <v>405</v>
      </c>
      <c r="B28" s="315"/>
      <c r="C28" s="657">
        <f>F68</f>
        <v>0</v>
      </c>
      <c r="D28" s="657"/>
      <c r="E28" s="657"/>
      <c r="F28" s="657"/>
      <c r="G28" s="657">
        <f>IF(G23&gt;0,IF(G23&lt;(F68-C28),G23,(F68-C28)),0)</f>
        <v>0</v>
      </c>
    </row>
    <row r="29" spans="1:8" x14ac:dyDescent="0.25">
      <c r="A29" s="7" t="s">
        <v>406</v>
      </c>
      <c r="B29" s="315"/>
      <c r="C29" s="657">
        <f>F77</f>
        <v>0</v>
      </c>
      <c r="D29" s="657"/>
      <c r="E29" s="657"/>
      <c r="F29" s="657"/>
      <c r="G29" s="657">
        <f>IF(G23&gt;0,IF(G23&lt;(F77-C29),G23,(F77-C29)),0)</f>
        <v>0</v>
      </c>
    </row>
    <row r="30" spans="1:8" x14ac:dyDescent="0.25">
      <c r="A30" s="403" t="s">
        <v>616</v>
      </c>
      <c r="B30" s="691"/>
      <c r="C30" s="801">
        <f>SUM(C25:C29)</f>
        <v>0</v>
      </c>
      <c r="D30" s="801"/>
      <c r="E30" s="801"/>
      <c r="F30" s="801"/>
      <c r="G30" s="801">
        <f>SUM(G25:G29)</f>
        <v>0</v>
      </c>
    </row>
    <row r="31" spans="1:8" x14ac:dyDescent="0.25">
      <c r="A31" s="321" t="s">
        <v>407</v>
      </c>
      <c r="B31" s="692"/>
      <c r="C31" s="657"/>
      <c r="D31" s="657"/>
      <c r="E31" s="657" t="s">
        <v>421</v>
      </c>
      <c r="F31" s="657"/>
      <c r="G31" s="687"/>
    </row>
    <row r="32" spans="1:8" ht="30" x14ac:dyDescent="0.25">
      <c r="A32" s="404" t="s">
        <v>805</v>
      </c>
      <c r="B32" s="315"/>
      <c r="C32" s="683">
        <v>0</v>
      </c>
      <c r="D32" s="657"/>
      <c r="E32" s="797">
        <f>('4° CAT'!C24+'3° CAT (Unipersonal)'!G125+'Determinación IIGG'!C6)</f>
        <v>0</v>
      </c>
      <c r="F32" s="657"/>
      <c r="G32" s="687"/>
    </row>
    <row r="33" spans="1:7" ht="30" x14ac:dyDescent="0.25">
      <c r="A33" s="404" t="s">
        <v>806</v>
      </c>
      <c r="B33" s="315"/>
      <c r="C33" s="683">
        <v>0</v>
      </c>
      <c r="D33" s="657"/>
      <c r="E33" s="797">
        <f>E32</f>
        <v>0</v>
      </c>
      <c r="F33" s="657"/>
      <c r="G33" s="687"/>
    </row>
    <row r="34" spans="1:7" x14ac:dyDescent="0.25">
      <c r="A34" s="7" t="s">
        <v>807</v>
      </c>
      <c r="B34" s="315"/>
      <c r="C34" s="683">
        <v>0</v>
      </c>
      <c r="D34" s="657"/>
      <c r="E34" s="797">
        <f>'4° CAT'!C7+'4° CAT'!C8</f>
        <v>0</v>
      </c>
      <c r="F34" s="657"/>
      <c r="G34" s="687"/>
    </row>
    <row r="35" spans="1:7" x14ac:dyDescent="0.25">
      <c r="A35" s="7" t="s">
        <v>802</v>
      </c>
      <c r="B35" s="315"/>
      <c r="C35" s="797">
        <f>IF(C34&gt;0,(C30+C34)/12,0)</f>
        <v>0</v>
      </c>
      <c r="D35" s="657"/>
      <c r="E35" s="797"/>
      <c r="F35" s="657"/>
      <c r="G35" s="798"/>
    </row>
    <row r="36" spans="1:7" x14ac:dyDescent="0.25">
      <c r="A36" s="7" t="s">
        <v>422</v>
      </c>
      <c r="B36" s="315"/>
      <c r="C36" s="683"/>
      <c r="D36" s="657"/>
      <c r="E36" s="657"/>
      <c r="F36" s="657"/>
      <c r="G36" s="687"/>
    </row>
    <row r="37" spans="1:7" x14ac:dyDescent="0.25">
      <c r="A37" s="403" t="s">
        <v>808</v>
      </c>
      <c r="B37" s="801"/>
      <c r="C37" s="801">
        <f>SUM(C32:C36)</f>
        <v>0</v>
      </c>
      <c r="D37" s="657"/>
      <c r="E37" s="657"/>
      <c r="F37" s="657"/>
      <c r="G37" s="802"/>
    </row>
    <row r="38" spans="1:7" x14ac:dyDescent="0.25">
      <c r="A38" s="111" t="s">
        <v>411</v>
      </c>
      <c r="B38" s="803"/>
      <c r="C38" s="803">
        <f>C30+C37</f>
        <v>0</v>
      </c>
      <c r="D38" s="803"/>
      <c r="E38" s="803"/>
      <c r="F38" s="803"/>
      <c r="G38" s="803">
        <f>G30</f>
        <v>0</v>
      </c>
    </row>
    <row r="39" spans="1:7" ht="15.75" thickBot="1" x14ac:dyDescent="0.3">
      <c r="A39" s="405" t="s">
        <v>809</v>
      </c>
      <c r="B39" s="406"/>
      <c r="C39" s="406">
        <f>C23-C38</f>
        <v>0</v>
      </c>
      <c r="D39" s="406"/>
      <c r="E39" s="406"/>
      <c r="F39" s="406"/>
      <c r="G39" s="406">
        <f>G23-G38</f>
        <v>0</v>
      </c>
    </row>
    <row r="40" spans="1:7" ht="15.75" thickBot="1" x14ac:dyDescent="0.3">
      <c r="A40" s="405" t="s">
        <v>810</v>
      </c>
      <c r="B40" s="805"/>
      <c r="C40" s="804">
        <f>+C39+G39</f>
        <v>0</v>
      </c>
      <c r="D40" s="805"/>
      <c r="E40" s="805"/>
      <c r="F40" s="805"/>
      <c r="G40" s="805"/>
    </row>
    <row r="41" spans="1:7" x14ac:dyDescent="0.25">
      <c r="A41" s="7" t="s">
        <v>818</v>
      </c>
      <c r="C41" s="806">
        <f>IFERROR(LOOKUP(C40,$B$90:$C$98,$D$90:$D$98)+((LOOKUP(C40,$B$90:$C$98,$E$90:$E$98)*(C40-LOOKUP(C40,$B$90:$C$98,$F$90:$F$98)))),0)</f>
        <v>0</v>
      </c>
      <c r="D41" s="657"/>
      <c r="E41" s="657"/>
      <c r="F41" s="657"/>
      <c r="G41" s="806"/>
    </row>
    <row r="42" spans="1:7" ht="15.75" thickBot="1" x14ac:dyDescent="0.3">
      <c r="A42" s="7" t="s">
        <v>817</v>
      </c>
      <c r="C42" s="806">
        <f>+D103</f>
        <v>0</v>
      </c>
      <c r="D42" s="657"/>
      <c r="E42" s="657"/>
      <c r="F42" s="657"/>
      <c r="G42" s="806"/>
    </row>
    <row r="43" spans="1:7" ht="15.75" thickBot="1" x14ac:dyDescent="0.3">
      <c r="A43" s="113" t="s">
        <v>819</v>
      </c>
      <c r="C43" s="807">
        <f>+C41+C42</f>
        <v>0</v>
      </c>
      <c r="D43" s="657"/>
      <c r="E43" s="657"/>
      <c r="F43" s="657"/>
      <c r="G43" s="806"/>
    </row>
    <row r="44" spans="1:7" x14ac:dyDescent="0.25">
      <c r="A44" s="7" t="s">
        <v>858</v>
      </c>
      <c r="C44" s="683">
        <f>C42</f>
        <v>0</v>
      </c>
      <c r="D44" s="657"/>
      <c r="E44" s="657"/>
      <c r="F44" s="657"/>
      <c r="G44" s="683"/>
    </row>
    <row r="45" spans="1:7" x14ac:dyDescent="0.25">
      <c r="A45" s="7" t="s">
        <v>612</v>
      </c>
      <c r="C45" s="683"/>
      <c r="D45" s="657"/>
      <c r="E45" s="657"/>
      <c r="F45" s="657"/>
      <c r="G45" s="683"/>
    </row>
    <row r="46" spans="1:7" x14ac:dyDescent="0.25">
      <c r="A46" s="7" t="s">
        <v>613</v>
      </c>
      <c r="C46" s="352">
        <f>'Patrimonio - BBPP'!C44</f>
        <v>0</v>
      </c>
      <c r="D46" s="657"/>
      <c r="E46" s="657"/>
      <c r="F46" s="657"/>
      <c r="G46" s="352"/>
    </row>
    <row r="47" spans="1:7" x14ac:dyDescent="0.25">
      <c r="A47" s="7" t="s">
        <v>614</v>
      </c>
      <c r="C47" s="352"/>
      <c r="D47" s="657"/>
      <c r="E47" s="657"/>
      <c r="F47" s="657"/>
      <c r="G47" s="352"/>
    </row>
    <row r="48" spans="1:7" ht="15.75" thickBot="1" x14ac:dyDescent="0.3">
      <c r="A48" s="7" t="s">
        <v>615</v>
      </c>
      <c r="C48" s="352"/>
      <c r="D48" s="657"/>
      <c r="E48" s="657"/>
      <c r="F48" s="657"/>
      <c r="G48" s="352"/>
    </row>
    <row r="49" spans="1:8" ht="15.75" thickBot="1" x14ac:dyDescent="0.3">
      <c r="A49" s="906" t="s">
        <v>617</v>
      </c>
      <c r="B49" s="907"/>
      <c r="C49" s="808">
        <f>C43-C46-C47-C48-C44</f>
        <v>0</v>
      </c>
      <c r="D49" s="657"/>
      <c r="E49" s="657"/>
      <c r="F49" s="657"/>
      <c r="G49" s="808"/>
    </row>
    <row r="50" spans="1:8" x14ac:dyDescent="0.25">
      <c r="C50" s="318"/>
      <c r="G50" s="318"/>
    </row>
    <row r="51" spans="1:8" ht="12" customHeight="1" x14ac:dyDescent="0.25"/>
    <row r="52" spans="1:8" x14ac:dyDescent="0.25">
      <c r="A52" s="113" t="s">
        <v>504</v>
      </c>
      <c r="B52" s="108"/>
      <c r="C52" s="113"/>
      <c r="D52" s="108"/>
      <c r="E52" s="108"/>
      <c r="F52" s="108"/>
      <c r="G52" s="113"/>
      <c r="H52" s="108"/>
    </row>
    <row r="53" spans="1:8" x14ac:dyDescent="0.25">
      <c r="B53" s="108"/>
      <c r="C53" s="113"/>
      <c r="D53" s="108"/>
      <c r="E53" s="108"/>
      <c r="F53" s="108"/>
      <c r="G53" s="113"/>
      <c r="H53" s="108"/>
    </row>
    <row r="54" spans="1:8" ht="15.75" thickBot="1" x14ac:dyDescent="0.3">
      <c r="A54" s="113"/>
      <c r="B54" s="108"/>
      <c r="C54" s="113"/>
      <c r="D54" s="108"/>
      <c r="E54" s="108"/>
      <c r="F54" s="108"/>
      <c r="G54" s="113"/>
      <c r="H54" s="108"/>
    </row>
    <row r="55" spans="1:8" ht="15.75" thickBot="1" x14ac:dyDescent="0.3">
      <c r="A55" s="407" t="s">
        <v>503</v>
      </c>
      <c r="B55" s="408">
        <v>3503688.17</v>
      </c>
      <c r="C55"/>
      <c r="D55" s="108"/>
      <c r="E55" s="108"/>
      <c r="F55" s="108"/>
      <c r="G55"/>
      <c r="H55" s="108"/>
    </row>
    <row r="56" spans="1:8" x14ac:dyDescent="0.25">
      <c r="A56" s="113"/>
      <c r="B56" s="409"/>
      <c r="C56" s="113"/>
      <c r="D56" s="108"/>
      <c r="E56" s="108"/>
      <c r="F56" s="108"/>
      <c r="G56" s="113"/>
      <c r="H56" s="108"/>
    </row>
    <row r="57" spans="1:8" ht="15.75" thickBot="1" x14ac:dyDescent="0.3">
      <c r="A57" s="410" t="s">
        <v>505</v>
      </c>
      <c r="B57" s="411" t="s">
        <v>499</v>
      </c>
      <c r="C57" s="411" t="s">
        <v>500</v>
      </c>
      <c r="D57" s="411" t="s">
        <v>501</v>
      </c>
      <c r="E57" s="411" t="s">
        <v>415</v>
      </c>
      <c r="F57" s="411" t="s">
        <v>618</v>
      </c>
      <c r="G57" s="411"/>
    </row>
    <row r="58" spans="1:8" x14ac:dyDescent="0.25">
      <c r="A58" s="412" t="s">
        <v>416</v>
      </c>
      <c r="B58" s="430">
        <v>3299771.52</v>
      </c>
      <c r="C58" s="430">
        <f>B58/12</f>
        <v>274980.96000000002</v>
      </c>
      <c r="D58" s="414">
        <v>0</v>
      </c>
      <c r="E58" s="415" t="s">
        <v>548</v>
      </c>
      <c r="F58" s="416">
        <f>C58*D58</f>
        <v>0</v>
      </c>
      <c r="G58" s="430"/>
    </row>
    <row r="59" spans="1:8" x14ac:dyDescent="0.25">
      <c r="A59" s="412"/>
      <c r="B59" s="430"/>
      <c r="C59" s="430"/>
      <c r="D59" s="413"/>
      <c r="E59" s="415"/>
      <c r="F59" s="413"/>
      <c r="G59" s="430"/>
    </row>
    <row r="60" spans="1:8" x14ac:dyDescent="0.25">
      <c r="A60" s="317" t="s">
        <v>497</v>
      </c>
      <c r="B60" s="431">
        <v>1664086.82</v>
      </c>
      <c r="C60" s="430">
        <f t="shared" ref="C60:C67" si="2">B60/12</f>
        <v>138673.90166666667</v>
      </c>
      <c r="D60" s="414">
        <v>0</v>
      </c>
      <c r="E60" s="415">
        <v>0</v>
      </c>
      <c r="F60" s="413">
        <f>C60*D60*E60</f>
        <v>0</v>
      </c>
      <c r="G60" s="430"/>
    </row>
    <row r="61" spans="1:8" x14ac:dyDescent="0.25">
      <c r="A61" s="317" t="s">
        <v>497</v>
      </c>
      <c r="B61" s="431">
        <v>1664086.82</v>
      </c>
      <c r="C61" s="430">
        <f t="shared" si="2"/>
        <v>138673.90166666667</v>
      </c>
      <c r="D61" s="414">
        <v>0</v>
      </c>
      <c r="E61" s="415">
        <v>0</v>
      </c>
      <c r="F61" s="413">
        <f t="shared" ref="F61:F67" si="3">C61*D61*E61</f>
        <v>0</v>
      </c>
      <c r="G61" s="430"/>
    </row>
    <row r="62" spans="1:8" x14ac:dyDescent="0.25">
      <c r="A62" s="317" t="s">
        <v>497</v>
      </c>
      <c r="B62" s="431">
        <v>1664086.82</v>
      </c>
      <c r="C62" s="430">
        <f t="shared" si="2"/>
        <v>138673.90166666667</v>
      </c>
      <c r="D62" s="414">
        <v>0</v>
      </c>
      <c r="E62" s="415">
        <v>0</v>
      </c>
      <c r="F62" s="413">
        <f t="shared" si="3"/>
        <v>0</v>
      </c>
      <c r="G62" s="430"/>
    </row>
    <row r="63" spans="1:8" x14ac:dyDescent="0.25">
      <c r="A63" s="317" t="s">
        <v>497</v>
      </c>
      <c r="B63" s="431">
        <v>1664086.82</v>
      </c>
      <c r="C63" s="430">
        <f t="shared" si="2"/>
        <v>138673.90166666667</v>
      </c>
      <c r="D63" s="414">
        <v>0</v>
      </c>
      <c r="E63" s="415">
        <v>0</v>
      </c>
      <c r="F63" s="413">
        <f t="shared" si="3"/>
        <v>0</v>
      </c>
      <c r="G63" s="430"/>
    </row>
    <row r="64" spans="1:8" x14ac:dyDescent="0.25">
      <c r="A64" s="317" t="s">
        <v>497</v>
      </c>
      <c r="B64" s="431">
        <v>1664086.82</v>
      </c>
      <c r="C64" s="430">
        <f t="shared" si="2"/>
        <v>138673.90166666667</v>
      </c>
      <c r="D64" s="414">
        <v>0</v>
      </c>
      <c r="E64" s="415">
        <v>0</v>
      </c>
      <c r="F64" s="413">
        <f t="shared" si="3"/>
        <v>0</v>
      </c>
      <c r="G64" s="430"/>
    </row>
    <row r="65" spans="1:7" x14ac:dyDescent="0.25">
      <c r="A65" s="317" t="s">
        <v>497</v>
      </c>
      <c r="B65" s="431">
        <v>1664086.82</v>
      </c>
      <c r="C65" s="430">
        <f t="shared" si="2"/>
        <v>138673.90166666667</v>
      </c>
      <c r="D65" s="414">
        <v>0</v>
      </c>
      <c r="E65" s="415">
        <v>0</v>
      </c>
      <c r="F65" s="413">
        <f t="shared" si="3"/>
        <v>0</v>
      </c>
      <c r="G65" s="430"/>
    </row>
    <row r="66" spans="1:7" x14ac:dyDescent="0.25">
      <c r="A66" s="317" t="s">
        <v>497</v>
      </c>
      <c r="B66" s="431">
        <v>1664086.82</v>
      </c>
      <c r="C66" s="430">
        <f t="shared" si="2"/>
        <v>138673.90166666667</v>
      </c>
      <c r="D66" s="414">
        <v>0</v>
      </c>
      <c r="E66" s="415">
        <v>0</v>
      </c>
      <c r="F66" s="413">
        <f t="shared" si="3"/>
        <v>0</v>
      </c>
      <c r="G66" s="430"/>
    </row>
    <row r="67" spans="1:7" x14ac:dyDescent="0.25">
      <c r="A67" s="317" t="s">
        <v>497</v>
      </c>
      <c r="B67" s="431">
        <v>1664086.82</v>
      </c>
      <c r="C67" s="430">
        <f t="shared" si="2"/>
        <v>138673.90166666667</v>
      </c>
      <c r="D67" s="414">
        <v>0</v>
      </c>
      <c r="E67" s="415">
        <v>0</v>
      </c>
      <c r="F67" s="413">
        <f t="shared" si="3"/>
        <v>0</v>
      </c>
      <c r="G67" s="430"/>
    </row>
    <row r="68" spans="1:7" x14ac:dyDescent="0.25">
      <c r="A68" s="417" t="s">
        <v>619</v>
      </c>
      <c r="B68" s="432"/>
      <c r="C68" s="432"/>
      <c r="D68" s="417"/>
      <c r="E68" s="419"/>
      <c r="F68" s="420">
        <f>SUM(F60:F67)</f>
        <v>0</v>
      </c>
      <c r="G68" s="432"/>
    </row>
    <row r="69" spans="1:7" x14ac:dyDescent="0.25">
      <c r="A69" s="317" t="s">
        <v>498</v>
      </c>
      <c r="B69" s="431">
        <v>3328173.63</v>
      </c>
      <c r="C69" s="431">
        <f>B69/12</f>
        <v>277347.80249999999</v>
      </c>
      <c r="D69" s="414">
        <v>0</v>
      </c>
      <c r="E69" s="415">
        <v>0</v>
      </c>
      <c r="F69" s="413">
        <f>C69*D69*E69</f>
        <v>0</v>
      </c>
      <c r="G69" s="431"/>
    </row>
    <row r="70" spans="1:7" x14ac:dyDescent="0.25">
      <c r="A70" s="317" t="s">
        <v>498</v>
      </c>
      <c r="B70" s="431">
        <v>3328173.63</v>
      </c>
      <c r="C70" s="431">
        <f t="shared" ref="C70:C76" si="4">B70/12</f>
        <v>277347.80249999999</v>
      </c>
      <c r="D70" s="414">
        <v>0</v>
      </c>
      <c r="E70" s="415">
        <v>0</v>
      </c>
      <c r="F70" s="413">
        <f t="shared" ref="F70:F75" si="5">C70*D70*E70</f>
        <v>0</v>
      </c>
      <c r="G70" s="431"/>
    </row>
    <row r="71" spans="1:7" x14ac:dyDescent="0.25">
      <c r="A71" s="317" t="s">
        <v>498</v>
      </c>
      <c r="B71" s="431">
        <v>3328173.63</v>
      </c>
      <c r="C71" s="431">
        <f t="shared" si="4"/>
        <v>277347.80249999999</v>
      </c>
      <c r="D71" s="414">
        <v>0</v>
      </c>
      <c r="E71" s="415">
        <v>0</v>
      </c>
      <c r="F71" s="413">
        <f t="shared" si="5"/>
        <v>0</v>
      </c>
      <c r="G71" s="431"/>
    </row>
    <row r="72" spans="1:7" x14ac:dyDescent="0.25">
      <c r="A72" s="317" t="s">
        <v>498</v>
      </c>
      <c r="B72" s="431">
        <v>3328173.63</v>
      </c>
      <c r="C72" s="431">
        <f t="shared" si="4"/>
        <v>277347.80249999999</v>
      </c>
      <c r="D72" s="414">
        <v>0</v>
      </c>
      <c r="E72" s="415">
        <v>0</v>
      </c>
      <c r="F72" s="413">
        <f t="shared" si="5"/>
        <v>0</v>
      </c>
      <c r="G72" s="431"/>
    </row>
    <row r="73" spans="1:7" x14ac:dyDescent="0.25">
      <c r="A73" s="317" t="s">
        <v>498</v>
      </c>
      <c r="B73" s="431">
        <v>3328173.63</v>
      </c>
      <c r="C73" s="431">
        <f t="shared" si="4"/>
        <v>277347.80249999999</v>
      </c>
      <c r="D73" s="414">
        <v>0</v>
      </c>
      <c r="E73" s="415">
        <v>0</v>
      </c>
      <c r="F73" s="413">
        <f t="shared" si="5"/>
        <v>0</v>
      </c>
      <c r="G73" s="431"/>
    </row>
    <row r="74" spans="1:7" x14ac:dyDescent="0.25">
      <c r="A74" s="317" t="s">
        <v>498</v>
      </c>
      <c r="B74" s="431">
        <v>3328173.63</v>
      </c>
      <c r="C74" s="431">
        <f t="shared" si="4"/>
        <v>277347.80249999999</v>
      </c>
      <c r="D74" s="414">
        <v>0</v>
      </c>
      <c r="E74" s="415">
        <v>0</v>
      </c>
      <c r="F74" s="413">
        <f t="shared" si="5"/>
        <v>0</v>
      </c>
      <c r="G74" s="431"/>
    </row>
    <row r="75" spans="1:7" x14ac:dyDescent="0.25">
      <c r="A75" s="317" t="s">
        <v>498</v>
      </c>
      <c r="B75" s="431">
        <v>3328173.63</v>
      </c>
      <c r="C75" s="431">
        <f t="shared" si="4"/>
        <v>277347.80249999999</v>
      </c>
      <c r="D75" s="414">
        <v>0</v>
      </c>
      <c r="E75" s="415">
        <v>0</v>
      </c>
      <c r="F75" s="413">
        <f t="shared" si="5"/>
        <v>0</v>
      </c>
      <c r="G75" s="431"/>
    </row>
    <row r="76" spans="1:7" x14ac:dyDescent="0.25">
      <c r="A76" s="317" t="s">
        <v>498</v>
      </c>
      <c r="B76" s="431">
        <v>3328173.63</v>
      </c>
      <c r="C76" s="431">
        <f t="shared" si="4"/>
        <v>277347.80249999999</v>
      </c>
      <c r="D76" s="414">
        <v>0</v>
      </c>
      <c r="E76" s="415">
        <v>0</v>
      </c>
      <c r="F76" s="413">
        <f t="shared" ref="F76" si="6">C76*D76*E76</f>
        <v>0</v>
      </c>
      <c r="G76" s="431"/>
    </row>
    <row r="77" spans="1:7" x14ac:dyDescent="0.25">
      <c r="A77" s="417" t="s">
        <v>620</v>
      </c>
      <c r="B77" s="418"/>
      <c r="C77" s="418"/>
      <c r="D77" s="417"/>
      <c r="E77" s="419"/>
      <c r="F77" s="421">
        <f>SUM(F69:F76)</f>
        <v>0</v>
      </c>
      <c r="G77" s="418"/>
    </row>
    <row r="78" spans="1:7" x14ac:dyDescent="0.25">
      <c r="B78" s="97"/>
      <c r="C78" s="97"/>
      <c r="G78" s="97"/>
    </row>
    <row r="79" spans="1:7" ht="15.75" thickBot="1" x14ac:dyDescent="0.3">
      <c r="A79" s="113" t="s">
        <v>502</v>
      </c>
      <c r="B79" s="97"/>
      <c r="C79" s="97"/>
      <c r="G79" s="97"/>
    </row>
    <row r="80" spans="1:7" x14ac:dyDescent="0.25">
      <c r="A80" s="422" t="s">
        <v>408</v>
      </c>
      <c r="B80" s="433">
        <v>12262908.6</v>
      </c>
      <c r="C80" s="97"/>
      <c r="G80" s="97"/>
    </row>
    <row r="81" spans="1:7" x14ac:dyDescent="0.25">
      <c r="A81" s="423" t="s">
        <v>409</v>
      </c>
      <c r="B81" s="434">
        <v>14014752.689999999</v>
      </c>
      <c r="C81" s="97"/>
      <c r="G81" s="97"/>
    </row>
    <row r="82" spans="1:7" x14ac:dyDescent="0.25">
      <c r="A82" s="423" t="s">
        <v>417</v>
      </c>
      <c r="B82" s="435">
        <v>16817703.23</v>
      </c>
      <c r="C82" s="97"/>
      <c r="G82" s="97"/>
    </row>
    <row r="83" spans="1:7" ht="15.75" thickBot="1" x14ac:dyDescent="0.3">
      <c r="A83" s="424" t="s">
        <v>410</v>
      </c>
      <c r="B83" s="436">
        <v>18772158.399999999</v>
      </c>
      <c r="C83" s="619"/>
      <c r="G83" s="619"/>
    </row>
    <row r="84" spans="1:7" x14ac:dyDescent="0.25">
      <c r="A84" s="425"/>
    </row>
    <row r="87" spans="1:7" ht="15.75" thickBot="1" x14ac:dyDescent="0.3"/>
    <row r="88" spans="1:7" ht="15.75" thickBot="1" x14ac:dyDescent="0.3">
      <c r="B88" s="901" t="s">
        <v>435</v>
      </c>
      <c r="C88" s="902"/>
      <c r="D88" s="903" t="s">
        <v>436</v>
      </c>
      <c r="E88" s="904"/>
      <c r="F88" s="905"/>
    </row>
    <row r="89" spans="1:7" ht="30.75" thickBot="1" x14ac:dyDescent="0.3">
      <c r="B89" s="426" t="s">
        <v>437</v>
      </c>
      <c r="C89" s="426" t="s">
        <v>438</v>
      </c>
      <c r="D89" s="426" t="s">
        <v>439</v>
      </c>
      <c r="E89" s="426" t="s">
        <v>440</v>
      </c>
      <c r="F89" s="427" t="s">
        <v>441</v>
      </c>
      <c r="G89" s="426"/>
    </row>
    <row r="90" spans="1:7" ht="15.75" thickBot="1" x14ac:dyDescent="0.3">
      <c r="B90" s="437">
        <v>0</v>
      </c>
      <c r="C90" s="437">
        <v>1360200</v>
      </c>
      <c r="D90" s="437">
        <v>0</v>
      </c>
      <c r="E90" s="438">
        <v>0.05</v>
      </c>
      <c r="F90" s="437">
        <v>0</v>
      </c>
      <c r="G90" s="437"/>
    </row>
    <row r="91" spans="1:7" ht="15.75" thickBot="1" x14ac:dyDescent="0.3">
      <c r="B91" s="437">
        <v>1360200</v>
      </c>
      <c r="C91" s="437">
        <v>2720400</v>
      </c>
      <c r="D91" s="437">
        <v>68010</v>
      </c>
      <c r="E91" s="439">
        <v>0.09</v>
      </c>
      <c r="F91" s="437">
        <v>1360200</v>
      </c>
      <c r="G91" s="437"/>
    </row>
    <row r="92" spans="1:7" ht="15.75" thickBot="1" x14ac:dyDescent="0.3">
      <c r="B92" s="437">
        <v>2720400</v>
      </c>
      <c r="C92" s="437">
        <v>4080600</v>
      </c>
      <c r="D92" s="437">
        <v>190428</v>
      </c>
      <c r="E92" s="439">
        <v>0.12</v>
      </c>
      <c r="F92" s="437">
        <v>2720400</v>
      </c>
      <c r="G92" s="437"/>
    </row>
    <row r="93" spans="1:7" ht="15.75" thickBot="1" x14ac:dyDescent="0.3">
      <c r="B93" s="437">
        <v>4080600</v>
      </c>
      <c r="C93" s="437">
        <v>6120900</v>
      </c>
      <c r="D93" s="437">
        <v>353652</v>
      </c>
      <c r="E93" s="439">
        <v>0.15</v>
      </c>
      <c r="F93" s="437">
        <v>4080600</v>
      </c>
      <c r="G93" s="437"/>
    </row>
    <row r="94" spans="1:7" ht="15.75" thickBot="1" x14ac:dyDescent="0.3">
      <c r="B94" s="437">
        <v>6120900</v>
      </c>
      <c r="C94" s="437">
        <v>12241800</v>
      </c>
      <c r="D94" s="437">
        <v>659697</v>
      </c>
      <c r="E94" s="439">
        <v>0.19</v>
      </c>
      <c r="F94" s="437">
        <v>6120900</v>
      </c>
      <c r="G94" s="437"/>
    </row>
    <row r="95" spans="1:7" ht="15.75" thickBot="1" x14ac:dyDescent="0.3">
      <c r="B95" s="437">
        <v>12241800</v>
      </c>
      <c r="C95" s="437">
        <v>18362700</v>
      </c>
      <c r="D95" s="437">
        <v>1822668</v>
      </c>
      <c r="E95" s="439">
        <v>0.23</v>
      </c>
      <c r="F95" s="437">
        <v>12241800</v>
      </c>
      <c r="G95" s="437"/>
    </row>
    <row r="96" spans="1:7" ht="15.75" thickBot="1" x14ac:dyDescent="0.3">
      <c r="B96" s="437">
        <v>18362700</v>
      </c>
      <c r="C96" s="437">
        <v>27544050</v>
      </c>
      <c r="D96" s="437">
        <v>3230475</v>
      </c>
      <c r="E96" s="439">
        <v>0.27</v>
      </c>
      <c r="F96" s="437">
        <v>18362700</v>
      </c>
      <c r="G96" s="437"/>
    </row>
    <row r="97" spans="1:7" ht="15.75" thickBot="1" x14ac:dyDescent="0.3">
      <c r="B97" s="437">
        <v>27544050</v>
      </c>
      <c r="C97" s="437">
        <v>41316075</v>
      </c>
      <c r="D97" s="437">
        <v>5709439.5</v>
      </c>
      <c r="E97" s="439">
        <v>0.31</v>
      </c>
      <c r="F97" s="437">
        <v>27544050</v>
      </c>
      <c r="G97" s="437"/>
    </row>
    <row r="98" spans="1:7" ht="15.75" thickBot="1" x14ac:dyDescent="0.3">
      <c r="B98" s="437">
        <v>41316075</v>
      </c>
      <c r="C98" s="440" t="s">
        <v>442</v>
      </c>
      <c r="D98" s="437">
        <v>9978767.25</v>
      </c>
      <c r="E98" s="441">
        <v>0.35</v>
      </c>
      <c r="F98" s="437">
        <v>41316075</v>
      </c>
      <c r="G98" s="440"/>
    </row>
    <row r="101" spans="1:7" hidden="1" x14ac:dyDescent="0.25">
      <c r="A101" s="323" t="s">
        <v>557</v>
      </c>
    </row>
    <row r="102" spans="1:7" hidden="1" x14ac:dyDescent="0.25">
      <c r="C102" s="141" t="s">
        <v>493</v>
      </c>
      <c r="D102" s="141" t="s">
        <v>813</v>
      </c>
    </row>
    <row r="103" spans="1:7" hidden="1" x14ac:dyDescent="0.25">
      <c r="A103" s="7" t="s">
        <v>478</v>
      </c>
      <c r="B103" s="428">
        <v>7.0000000000000007E-2</v>
      </c>
      <c r="C103" s="657">
        <f>'2° CAT FA'!C29</f>
        <v>0</v>
      </c>
      <c r="D103" s="657">
        <f>+B103*C103</f>
        <v>0</v>
      </c>
      <c r="G103" s="318"/>
    </row>
    <row r="104" spans="1:7" hidden="1" x14ac:dyDescent="0.25">
      <c r="A104" s="7" t="s">
        <v>479</v>
      </c>
      <c r="B104" s="252">
        <v>0.15</v>
      </c>
      <c r="C104" s="809">
        <f>'2° CAT FA'!C30</f>
        <v>0</v>
      </c>
      <c r="D104" s="849">
        <f t="shared" ref="D104:D105" si="7">+B104*C104</f>
        <v>0</v>
      </c>
      <c r="G104" s="318"/>
    </row>
    <row r="105" spans="1:7" hidden="1" x14ac:dyDescent="0.25">
      <c r="A105" s="7" t="s">
        <v>556</v>
      </c>
      <c r="B105" s="429">
        <v>0.41499999999999998</v>
      </c>
      <c r="C105" s="683"/>
      <c r="D105" s="657">
        <f t="shared" si="7"/>
        <v>0</v>
      </c>
      <c r="G105" s="4"/>
    </row>
    <row r="106" spans="1:7" hidden="1" x14ac:dyDescent="0.25"/>
  </sheetData>
  <sheetProtection password="CF2F" sheet="1" objects="1" scenarios="1"/>
  <mergeCells count="3">
    <mergeCell ref="B88:C88"/>
    <mergeCell ref="D88:F88"/>
    <mergeCell ref="A49:B49"/>
  </mergeCells>
  <dataValidations count="8">
    <dataValidation type="list" allowBlank="1" showInputMessage="1" showErrorMessage="1" sqref="D77:D82">
      <formula1>$P$2:$P$3</formula1>
    </dataValidation>
    <dataValidation type="list" allowBlank="1" showInputMessage="1" showErrorMessage="1" sqref="D58 D60:D67 D69:D76">
      <formula1>$AA$1:$AA$13</formula1>
    </dataValidation>
    <dataValidation type="list" allowBlank="1" showInputMessage="1" showErrorMessage="1" sqref="E60:E67 E69:E76">
      <formula1>$AB$1:$AB$3</formula1>
    </dataValidation>
    <dataValidation type="list" allowBlank="1" showInputMessage="1" showErrorMessage="1" sqref="F15">
      <formula1>"50 %,100 %"</formula1>
    </dataValidation>
    <dataValidation type="decimal" allowBlank="1" showInputMessage="1" showErrorMessage="1" sqref="C32">
      <formula1>0</formula1>
      <formula2>12262908.6</formula2>
    </dataValidation>
    <dataValidation type="decimal" allowBlank="1" showInputMessage="1" showErrorMessage="1" sqref="C33">
      <formula1>0</formula1>
      <formula2>14014752.69</formula2>
    </dataValidation>
    <dataValidation type="decimal" allowBlank="1" showInputMessage="1" showErrorMessage="1" sqref="C34">
      <formula1>0</formula1>
      <formula2>16817703.23</formula2>
    </dataValidation>
    <dataValidation type="decimal" allowBlank="1" showInputMessage="1" showErrorMessage="1" sqref="C36">
      <formula1>0</formula1>
      <formula2>18772158.4</formula2>
    </dataValidation>
  </dataValidations>
  <hyperlinks>
    <hyperlink ref="D9" r:id="rId1"/>
    <hyperlink ref="D7" r:id="rId2"/>
  </hyperlinks>
  <pageMargins left="0.7" right="0.7" top="0.75" bottom="0.75" header="0.3" footer="0.3"/>
  <pageSetup orientation="portrait" horizontalDpi="4294967294" verticalDpi="4294967294" r:id="rId3"/>
  <drawing r:id="rId4"/>
  <legacyDrawing r:id="rId5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AC192"/>
  <sheetViews>
    <sheetView showGridLines="0" topLeftCell="A85" workbookViewId="0">
      <selection activeCell="C67" sqref="C67"/>
    </sheetView>
  </sheetViews>
  <sheetFormatPr baseColWidth="10" defaultColWidth="11.42578125" defaultRowHeight="15" x14ac:dyDescent="0.25"/>
  <cols>
    <col min="1" max="1" width="87.5703125" style="7" bestFit="1" customWidth="1"/>
    <col min="2" max="5" width="20.7109375" style="7" customWidth="1"/>
    <col min="6" max="6" width="11.42578125" style="7"/>
    <col min="7" max="7" width="36.42578125" style="7" bestFit="1" customWidth="1"/>
    <col min="8" max="11" width="15.7109375" style="7" customWidth="1"/>
    <col min="12" max="27" width="11.42578125" style="7"/>
    <col min="28" max="30" width="15.7109375" style="7" customWidth="1"/>
    <col min="31" max="16384" width="11.42578125" style="7"/>
  </cols>
  <sheetData>
    <row r="5" spans="1:29" ht="15.75" thickBot="1" x14ac:dyDescent="0.3"/>
    <row r="6" spans="1:29" x14ac:dyDescent="0.25">
      <c r="A6" s="914" t="s">
        <v>474</v>
      </c>
      <c r="B6" s="912" t="s">
        <v>523</v>
      </c>
      <c r="C6" s="913"/>
      <c r="D6" s="909" t="s">
        <v>457</v>
      </c>
      <c r="E6" s="910"/>
    </row>
    <row r="7" spans="1:29" ht="15.75" thickBot="1" x14ac:dyDescent="0.3">
      <c r="A7" s="915"/>
      <c r="B7" s="442">
        <v>2023</v>
      </c>
      <c r="C7" s="442">
        <v>2024</v>
      </c>
      <c r="D7" s="319" t="s">
        <v>540</v>
      </c>
      <c r="E7" s="443" t="s">
        <v>334</v>
      </c>
      <c r="AB7" s="7" t="s">
        <v>450</v>
      </c>
      <c r="AC7" s="7" t="s">
        <v>338</v>
      </c>
    </row>
    <row r="8" spans="1:29" x14ac:dyDescent="0.25">
      <c r="A8" s="444"/>
      <c r="B8" s="445"/>
      <c r="C8" s="445"/>
      <c r="D8" s="108"/>
      <c r="E8" s="446"/>
    </row>
    <row r="9" spans="1:29" x14ac:dyDescent="0.25">
      <c r="A9" s="447" t="s">
        <v>512</v>
      </c>
      <c r="B9" s="448"/>
      <c r="C9" s="448"/>
      <c r="D9" s="449"/>
      <c r="E9" s="450"/>
      <c r="AB9" s="7" t="s">
        <v>451</v>
      </c>
      <c r="AC9" s="7" t="s">
        <v>454</v>
      </c>
    </row>
    <row r="10" spans="1:29" x14ac:dyDescent="0.25">
      <c r="A10" s="451"/>
      <c r="B10" s="452"/>
      <c r="C10" s="452"/>
      <c r="D10" s="97"/>
      <c r="E10" s="453"/>
    </row>
    <row r="11" spans="1:29" x14ac:dyDescent="0.25">
      <c r="A11" s="454" t="s">
        <v>383</v>
      </c>
      <c r="B11" s="693">
        <f>SUM(B12:B25)</f>
        <v>0</v>
      </c>
      <c r="C11" s="693">
        <f>SUM(C12:C25)</f>
        <v>0</v>
      </c>
      <c r="D11" s="693">
        <f>SUM(D12:D25)</f>
        <v>0</v>
      </c>
      <c r="E11" s="693"/>
      <c r="G11" s="113" t="s">
        <v>542</v>
      </c>
      <c r="AB11" s="7" t="s">
        <v>452</v>
      </c>
      <c r="AC11" s="7" t="s">
        <v>339</v>
      </c>
    </row>
    <row r="12" spans="1:29" x14ac:dyDescent="0.25">
      <c r="A12" s="456" t="s">
        <v>86</v>
      </c>
      <c r="B12" s="694"/>
      <c r="C12" s="694"/>
      <c r="D12" s="695">
        <f>IF(H14&gt;1025482377.13,(H14-1025482377.13),0)</f>
        <v>0</v>
      </c>
      <c r="E12" s="696">
        <f>IF(H14&lt;1025482377.13,H14,0)</f>
        <v>0</v>
      </c>
      <c r="G12" s="7" t="s">
        <v>459</v>
      </c>
      <c r="H12" s="104"/>
      <c r="AB12" s="7" t="s">
        <v>453</v>
      </c>
      <c r="AC12" s="7" t="s">
        <v>456</v>
      </c>
    </row>
    <row r="13" spans="1:29" x14ac:dyDescent="0.25">
      <c r="A13" s="458" t="s">
        <v>449</v>
      </c>
      <c r="B13" s="697"/>
      <c r="C13" s="697"/>
      <c r="D13" s="697"/>
      <c r="E13" s="698"/>
      <c r="G13" s="7" t="s">
        <v>623</v>
      </c>
      <c r="H13" s="459"/>
      <c r="AB13" s="7" t="s">
        <v>89</v>
      </c>
      <c r="AC13" s="7" t="s">
        <v>455</v>
      </c>
    </row>
    <row r="14" spans="1:29" x14ac:dyDescent="0.25">
      <c r="A14" s="456" t="s">
        <v>24</v>
      </c>
      <c r="B14" s="694"/>
      <c r="C14" s="694"/>
      <c r="D14" s="694"/>
      <c r="E14" s="699"/>
      <c r="H14" s="97">
        <f>H12-H13</f>
        <v>0</v>
      </c>
    </row>
    <row r="15" spans="1:29" x14ac:dyDescent="0.25">
      <c r="A15" s="456" t="s">
        <v>25</v>
      </c>
      <c r="B15" s="694"/>
      <c r="C15" s="694"/>
      <c r="D15" s="694"/>
      <c r="E15" s="699"/>
    </row>
    <row r="16" spans="1:29" x14ac:dyDescent="0.25">
      <c r="A16" s="456" t="s">
        <v>28</v>
      </c>
      <c r="B16" s="694"/>
      <c r="C16" s="694"/>
      <c r="D16" s="675"/>
      <c r="E16" s="699"/>
    </row>
    <row r="17" spans="1:8" x14ac:dyDescent="0.25">
      <c r="A17" s="456" t="s">
        <v>674</v>
      </c>
      <c r="B17" s="694"/>
      <c r="C17" s="694"/>
      <c r="D17" s="675"/>
      <c r="E17" s="699"/>
    </row>
    <row r="18" spans="1:8" x14ac:dyDescent="0.25">
      <c r="A18" s="456" t="s">
        <v>675</v>
      </c>
      <c r="B18" s="694"/>
      <c r="C18" s="694"/>
      <c r="D18" s="675"/>
      <c r="E18" s="699"/>
    </row>
    <row r="19" spans="1:8" x14ac:dyDescent="0.25">
      <c r="A19" s="458" t="s">
        <v>384</v>
      </c>
      <c r="B19" s="697"/>
      <c r="C19" s="697"/>
      <c r="D19" s="700"/>
      <c r="E19" s="701"/>
      <c r="H19" s="97"/>
    </row>
    <row r="20" spans="1:8" x14ac:dyDescent="0.25">
      <c r="A20" s="456" t="s">
        <v>24</v>
      </c>
      <c r="B20" s="694"/>
      <c r="C20" s="694"/>
      <c r="D20" s="694"/>
      <c r="E20" s="701"/>
    </row>
    <row r="21" spans="1:8" x14ac:dyDescent="0.25">
      <c r="A21" s="456" t="s">
        <v>25</v>
      </c>
      <c r="B21" s="694"/>
      <c r="C21" s="694"/>
      <c r="D21" s="694"/>
      <c r="E21" s="701"/>
    </row>
    <row r="22" spans="1:8" x14ac:dyDescent="0.25">
      <c r="A22" s="456" t="s">
        <v>28</v>
      </c>
      <c r="B22" s="694"/>
      <c r="C22" s="694"/>
      <c r="D22" s="694"/>
      <c r="E22" s="701"/>
    </row>
    <row r="23" spans="1:8" x14ac:dyDescent="0.25">
      <c r="A23" s="456" t="s">
        <v>674</v>
      </c>
      <c r="B23" s="694"/>
      <c r="C23" s="694"/>
      <c r="D23" s="694"/>
      <c r="E23" s="701"/>
    </row>
    <row r="24" spans="1:8" x14ac:dyDescent="0.25">
      <c r="A24" s="456" t="s">
        <v>675</v>
      </c>
      <c r="B24" s="694"/>
      <c r="C24" s="694"/>
      <c r="D24" s="694"/>
      <c r="E24" s="701"/>
    </row>
    <row r="25" spans="1:8" x14ac:dyDescent="0.25">
      <c r="A25" s="456" t="s">
        <v>7</v>
      </c>
      <c r="B25" s="697"/>
      <c r="C25" s="697">
        <f>+'1° CAT'!B56</f>
        <v>0</v>
      </c>
      <c r="D25" s="315">
        <f>+C25</f>
        <v>0</v>
      </c>
      <c r="E25" s="701"/>
    </row>
    <row r="26" spans="1:8" x14ac:dyDescent="0.25">
      <c r="A26" s="460" t="s">
        <v>385</v>
      </c>
      <c r="B26" s="694"/>
      <c r="C26" s="702">
        <f>+'2° CAT FA'!G99</f>
        <v>0</v>
      </c>
      <c r="D26" s="703">
        <f>+'2° CAT FA'!H99</f>
        <v>0</v>
      </c>
      <c r="E26" s="704"/>
    </row>
    <row r="27" spans="1:8" x14ac:dyDescent="0.25">
      <c r="A27" s="456"/>
      <c r="B27" s="705"/>
      <c r="C27" s="705"/>
      <c r="D27" s="700"/>
      <c r="E27" s="701"/>
    </row>
    <row r="28" spans="1:8" x14ac:dyDescent="0.25">
      <c r="A28" s="454" t="s">
        <v>386</v>
      </c>
      <c r="B28" s="694"/>
      <c r="C28" s="694"/>
      <c r="D28" s="694"/>
      <c r="E28" s="704"/>
    </row>
    <row r="29" spans="1:8" x14ac:dyDescent="0.25">
      <c r="A29" s="456"/>
      <c r="B29" s="705"/>
      <c r="C29" s="705"/>
      <c r="D29" s="700"/>
      <c r="E29" s="701"/>
    </row>
    <row r="30" spans="1:8" x14ac:dyDescent="0.25">
      <c r="A30" s="454" t="s">
        <v>387</v>
      </c>
      <c r="B30" s="694"/>
      <c r="C30" s="694"/>
      <c r="D30" s="694"/>
      <c r="E30" s="704"/>
    </row>
    <row r="31" spans="1:8" x14ac:dyDescent="0.25">
      <c r="A31" s="456"/>
      <c r="B31" s="705"/>
      <c r="C31" s="705"/>
      <c r="D31" s="700"/>
      <c r="E31" s="701"/>
    </row>
    <row r="32" spans="1:8" x14ac:dyDescent="0.25">
      <c r="A32" s="454" t="s">
        <v>388</v>
      </c>
      <c r="B32" s="693">
        <f>SUM(B33:B35)</f>
        <v>0</v>
      </c>
      <c r="C32" s="693">
        <f t="shared" ref="C32:D32" si="0">SUM(C33:C35)</f>
        <v>0</v>
      </c>
      <c r="D32" s="693">
        <f t="shared" si="0"/>
        <v>0</v>
      </c>
      <c r="E32" s="704"/>
    </row>
    <row r="33" spans="1:6" x14ac:dyDescent="0.25">
      <c r="A33" s="461" t="s">
        <v>151</v>
      </c>
      <c r="B33" s="694"/>
      <c r="C33" s="694"/>
      <c r="D33" s="675"/>
      <c r="E33" s="706"/>
    </row>
    <row r="34" spans="1:6" x14ac:dyDescent="0.25">
      <c r="A34" s="461" t="s">
        <v>595</v>
      </c>
      <c r="B34" s="697">
        <f>+'2° CAT FA'!E66+'2° CAT FA'!E71</f>
        <v>0</v>
      </c>
      <c r="C34" s="697">
        <f>+'2° CAT FA'!E69+'2° CAT FA'!E74</f>
        <v>0</v>
      </c>
      <c r="D34" s="315">
        <f>+'2° CAT FA'!G69+'2° CAT FA'!G74</f>
        <v>0</v>
      </c>
      <c r="E34" s="706"/>
    </row>
    <row r="35" spans="1:6" x14ac:dyDescent="0.25">
      <c r="A35" s="461" t="s">
        <v>596</v>
      </c>
      <c r="B35" s="697">
        <f>'2° CAT FA'!H123</f>
        <v>0</v>
      </c>
      <c r="C35" s="697">
        <f>'2° CAT FA'!M123</f>
        <v>0</v>
      </c>
      <c r="D35" s="675"/>
      <c r="E35" s="699"/>
    </row>
    <row r="36" spans="1:6" x14ac:dyDescent="0.25">
      <c r="A36" s="456"/>
      <c r="B36" s="705"/>
      <c r="C36" s="705"/>
      <c r="D36" s="700"/>
      <c r="E36" s="701"/>
    </row>
    <row r="37" spans="1:6" x14ac:dyDescent="0.25">
      <c r="A37" s="454" t="s">
        <v>389</v>
      </c>
      <c r="B37" s="693">
        <f>+'2° CAT FA'!G38+'2° CAT FA'!G43+'2° CAT FA'!G48</f>
        <v>0</v>
      </c>
      <c r="C37" s="693">
        <f>+'2° CAT FA'!P41+'2° CAT FA'!P46+'2° CAT FA'!P51</f>
        <v>0</v>
      </c>
      <c r="D37" s="675"/>
      <c r="E37" s="699">
        <f>+'2° CAT FA'!R41+'2° CAT FA'!R46+'2° CAT FA'!R51</f>
        <v>0</v>
      </c>
      <c r="F37" s="7" t="s">
        <v>837</v>
      </c>
    </row>
    <row r="38" spans="1:6" x14ac:dyDescent="0.25">
      <c r="A38" s="456"/>
      <c r="B38" s="705"/>
      <c r="C38" s="705"/>
      <c r="D38" s="700"/>
      <c r="E38" s="701"/>
    </row>
    <row r="39" spans="1:6" x14ac:dyDescent="0.25">
      <c r="A39" s="454" t="s">
        <v>390</v>
      </c>
      <c r="B39" s="693">
        <f>'3° CAT (Unipersonal)'!G74</f>
        <v>0</v>
      </c>
      <c r="C39" s="693">
        <f>'3° CAT (Unipersonal)'!J74</f>
        <v>0</v>
      </c>
      <c r="D39" s="693">
        <f>'3° CAT (Unipersonal)'!N74</f>
        <v>0</v>
      </c>
      <c r="E39" s="704"/>
    </row>
    <row r="40" spans="1:6" x14ac:dyDescent="0.25">
      <c r="A40" s="456"/>
      <c r="B40" s="705"/>
      <c r="C40" s="705"/>
      <c r="D40" s="700"/>
      <c r="E40" s="701"/>
    </row>
    <row r="41" spans="1:6" x14ac:dyDescent="0.25">
      <c r="A41" s="454" t="s">
        <v>581</v>
      </c>
      <c r="B41" s="693">
        <f>SUM(B42:B50)</f>
        <v>0</v>
      </c>
      <c r="C41" s="693">
        <f>SUM(C42:C50)</f>
        <v>0</v>
      </c>
      <c r="D41" s="693">
        <f>SUM(D42:D50)</f>
        <v>0</v>
      </c>
      <c r="E41" s="704"/>
    </row>
    <row r="42" spans="1:6" x14ac:dyDescent="0.25">
      <c r="A42" s="465" t="s">
        <v>839</v>
      </c>
      <c r="B42" s="694"/>
      <c r="C42" s="697">
        <f>+'2° CAT FA'!J110</f>
        <v>0</v>
      </c>
      <c r="D42" s="315">
        <f>+'2° CAT FA'!J111</f>
        <v>0</v>
      </c>
      <c r="E42" s="707"/>
    </row>
    <row r="43" spans="1:6" x14ac:dyDescent="0.25">
      <c r="A43" s="461" t="s">
        <v>664</v>
      </c>
      <c r="B43" s="694"/>
      <c r="C43" s="694"/>
      <c r="D43" s="675"/>
      <c r="E43" s="699"/>
    </row>
    <row r="44" spans="1:6" x14ac:dyDescent="0.25">
      <c r="A44" s="461" t="s">
        <v>666</v>
      </c>
      <c r="B44" s="694"/>
      <c r="C44" s="694"/>
      <c r="D44" s="675"/>
      <c r="E44" s="699"/>
    </row>
    <row r="45" spans="1:6" x14ac:dyDescent="0.25">
      <c r="A45" s="461" t="s">
        <v>665</v>
      </c>
      <c r="B45" s="694"/>
      <c r="C45" s="694"/>
      <c r="D45" s="675"/>
      <c r="E45" s="699"/>
    </row>
    <row r="46" spans="1:6" x14ac:dyDescent="0.25">
      <c r="A46" s="461" t="s">
        <v>667</v>
      </c>
      <c r="B46" s="694"/>
      <c r="C46" s="694"/>
      <c r="D46" s="675"/>
      <c r="E46" s="699"/>
    </row>
    <row r="47" spans="1:6" x14ac:dyDescent="0.25">
      <c r="A47" s="461" t="s">
        <v>668</v>
      </c>
      <c r="B47" s="694"/>
      <c r="C47" s="694"/>
      <c r="D47" s="675"/>
      <c r="E47" s="699"/>
    </row>
    <row r="48" spans="1:6" x14ac:dyDescent="0.25">
      <c r="A48" s="461" t="s">
        <v>646</v>
      </c>
      <c r="B48" s="694"/>
      <c r="C48" s="694"/>
      <c r="D48" s="675"/>
      <c r="E48" s="699"/>
    </row>
    <row r="49" spans="1:10" x14ac:dyDescent="0.25">
      <c r="A49" s="461" t="s">
        <v>647</v>
      </c>
      <c r="B49" s="694"/>
      <c r="C49" s="694"/>
      <c r="D49" s="675"/>
      <c r="E49" s="699"/>
    </row>
    <row r="50" spans="1:10" x14ac:dyDescent="0.25">
      <c r="A50" s="461" t="s">
        <v>648</v>
      </c>
      <c r="B50" s="694"/>
      <c r="C50" s="694"/>
      <c r="D50" s="675"/>
      <c r="E50" s="699"/>
      <c r="J50" s="462"/>
    </row>
    <row r="51" spans="1:10" x14ac:dyDescent="0.25">
      <c r="A51" s="456"/>
      <c r="B51" s="705"/>
      <c r="C51" s="705"/>
      <c r="D51" s="700"/>
      <c r="E51" s="701"/>
      <c r="J51" s="462"/>
    </row>
    <row r="52" spans="1:10" x14ac:dyDescent="0.25">
      <c r="A52" s="454" t="s">
        <v>391</v>
      </c>
      <c r="B52" s="694"/>
      <c r="C52" s="693">
        <f>'2° CAT FA'!E149</f>
        <v>0</v>
      </c>
      <c r="D52" s="703">
        <f>'2° CAT FA'!F149</f>
        <v>0</v>
      </c>
      <c r="E52" s="704"/>
      <c r="J52" s="462"/>
    </row>
    <row r="53" spans="1:10" x14ac:dyDescent="0.25">
      <c r="A53" s="456"/>
      <c r="B53" s="705"/>
      <c r="C53" s="705"/>
      <c r="D53" s="700"/>
      <c r="E53" s="701"/>
    </row>
    <row r="54" spans="1:10" ht="13.5" customHeight="1" x14ac:dyDescent="0.25">
      <c r="A54" s="454" t="s">
        <v>395</v>
      </c>
      <c r="B54" s="694"/>
      <c r="C54" s="694"/>
      <c r="D54" s="675"/>
      <c r="E54" s="704"/>
    </row>
    <row r="55" spans="1:10" x14ac:dyDescent="0.25">
      <c r="A55" s="456"/>
      <c r="B55" s="705"/>
      <c r="C55" s="705"/>
      <c r="D55" s="700"/>
      <c r="E55" s="701"/>
    </row>
    <row r="56" spans="1:10" ht="15" customHeight="1" x14ac:dyDescent="0.25">
      <c r="A56" s="463" t="s">
        <v>510</v>
      </c>
      <c r="B56" s="694"/>
      <c r="C56" s="693">
        <f>'2° CAT FA'!G160</f>
        <v>0</v>
      </c>
      <c r="D56" s="703">
        <f>'2° CAT FA'!H160</f>
        <v>0</v>
      </c>
      <c r="E56" s="704"/>
    </row>
    <row r="57" spans="1:10" x14ac:dyDescent="0.25">
      <c r="A57" s="456"/>
      <c r="B57" s="705"/>
      <c r="C57" s="705"/>
      <c r="D57" s="700"/>
      <c r="E57" s="701"/>
    </row>
    <row r="58" spans="1:10" x14ac:dyDescent="0.25">
      <c r="A58" s="464" t="s">
        <v>513</v>
      </c>
      <c r="B58" s="708">
        <f>+B11+B26+B28+B30+B32+B37+B39+B41+B52+B54+B56</f>
        <v>0</v>
      </c>
      <c r="C58" s="708">
        <f>+C11+C26+C28+C30+C32+C37+C39+C41+C52+C54+C56</f>
        <v>0</v>
      </c>
      <c r="D58" s="708">
        <f>+D11+D26+D28+D30+D32+D37+D39+D41+D52+D54+D56</f>
        <v>0</v>
      </c>
      <c r="E58" s="709">
        <f>SUM(E8:E57)</f>
        <v>0</v>
      </c>
    </row>
    <row r="59" spans="1:10" x14ac:dyDescent="0.25">
      <c r="A59" s="465"/>
      <c r="B59" s="705"/>
      <c r="C59" s="705"/>
      <c r="D59" s="700"/>
      <c r="E59" s="701"/>
    </row>
    <row r="60" spans="1:10" x14ac:dyDescent="0.25">
      <c r="A60" s="447" t="s">
        <v>514</v>
      </c>
      <c r="B60" s="710"/>
      <c r="C60" s="710"/>
      <c r="D60" s="711"/>
      <c r="E60" s="712"/>
    </row>
    <row r="61" spans="1:10" x14ac:dyDescent="0.25">
      <c r="A61" s="465"/>
      <c r="B61" s="705"/>
      <c r="C61" s="705"/>
      <c r="D61" s="700"/>
      <c r="E61" s="701"/>
    </row>
    <row r="62" spans="1:10" x14ac:dyDescent="0.25">
      <c r="A62" s="454" t="s">
        <v>383</v>
      </c>
      <c r="B62" s="713">
        <f>SUM(B63:B75)</f>
        <v>0</v>
      </c>
      <c r="C62" s="713">
        <f>SUM(C63:C75)</f>
        <v>0</v>
      </c>
      <c r="D62" s="713">
        <f>SUM(D63:D75)</f>
        <v>0</v>
      </c>
      <c r="E62" s="837"/>
    </row>
    <row r="63" spans="1:10" x14ac:dyDescent="0.25">
      <c r="A63" s="458" t="s">
        <v>449</v>
      </c>
      <c r="B63" s="834"/>
      <c r="C63" s="834"/>
      <c r="D63" s="835"/>
      <c r="E63" s="838"/>
    </row>
    <row r="64" spans="1:10" x14ac:dyDescent="0.25">
      <c r="A64" s="456" t="s">
        <v>24</v>
      </c>
      <c r="B64" s="836"/>
      <c r="C64" s="836"/>
      <c r="D64" s="341"/>
      <c r="E64" s="839"/>
    </row>
    <row r="65" spans="1:5" x14ac:dyDescent="0.25">
      <c r="A65" s="456" t="s">
        <v>25</v>
      </c>
      <c r="B65" s="836"/>
      <c r="C65" s="836"/>
      <c r="D65" s="341"/>
      <c r="E65" s="839"/>
    </row>
    <row r="66" spans="1:5" x14ac:dyDescent="0.25">
      <c r="A66" s="456" t="s">
        <v>28</v>
      </c>
      <c r="B66" s="836"/>
      <c r="C66" s="836"/>
      <c r="D66" s="341"/>
      <c r="E66" s="839"/>
    </row>
    <row r="67" spans="1:5" x14ac:dyDescent="0.25">
      <c r="A67" s="456" t="s">
        <v>674</v>
      </c>
      <c r="B67" s="836"/>
      <c r="C67" s="836"/>
      <c r="D67" s="341"/>
      <c r="E67" s="839"/>
    </row>
    <row r="68" spans="1:5" x14ac:dyDescent="0.25">
      <c r="A68" s="456" t="s">
        <v>675</v>
      </c>
      <c r="B68" s="836"/>
      <c r="C68" s="836"/>
      <c r="D68" s="341"/>
      <c r="E68" s="839"/>
    </row>
    <row r="69" spans="1:5" x14ac:dyDescent="0.25">
      <c r="A69" s="458" t="s">
        <v>384</v>
      </c>
      <c r="B69" s="836"/>
      <c r="C69" s="836"/>
      <c r="D69" s="341"/>
      <c r="E69" s="839"/>
    </row>
    <row r="70" spans="1:5" x14ac:dyDescent="0.25">
      <c r="A70" s="456" t="s">
        <v>24</v>
      </c>
      <c r="B70" s="836"/>
      <c r="C70" s="836"/>
      <c r="D70" s="341"/>
      <c r="E70" s="839"/>
    </row>
    <row r="71" spans="1:5" x14ac:dyDescent="0.25">
      <c r="A71" s="456" t="s">
        <v>25</v>
      </c>
      <c r="B71" s="836"/>
      <c r="C71" s="836"/>
      <c r="D71" s="341"/>
      <c r="E71" s="839"/>
    </row>
    <row r="72" spans="1:5" x14ac:dyDescent="0.25">
      <c r="A72" s="456" t="s">
        <v>28</v>
      </c>
      <c r="B72" s="836"/>
      <c r="C72" s="836"/>
      <c r="D72" s="341"/>
      <c r="E72" s="839"/>
    </row>
    <row r="73" spans="1:5" x14ac:dyDescent="0.25">
      <c r="A73" s="456" t="s">
        <v>674</v>
      </c>
      <c r="B73" s="834"/>
      <c r="C73" s="834"/>
      <c r="D73" s="835"/>
      <c r="E73" s="838"/>
    </row>
    <row r="74" spans="1:5" x14ac:dyDescent="0.25">
      <c r="A74" s="456" t="s">
        <v>675</v>
      </c>
      <c r="B74" s="836"/>
      <c r="C74" s="836"/>
      <c r="D74" s="341"/>
      <c r="E74" s="839"/>
    </row>
    <row r="75" spans="1:5" x14ac:dyDescent="0.25">
      <c r="A75" s="456" t="s">
        <v>857</v>
      </c>
      <c r="B75" s="717"/>
      <c r="C75" s="717">
        <f>+'1° CAT'!B67</f>
        <v>0</v>
      </c>
      <c r="D75" s="343">
        <f>+C75</f>
        <v>0</v>
      </c>
      <c r="E75" s="718"/>
    </row>
    <row r="76" spans="1:5" x14ac:dyDescent="0.25">
      <c r="A76" s="460" t="s">
        <v>385</v>
      </c>
      <c r="B76" s="836"/>
      <c r="C76" s="719">
        <f>+'2° CAT FE'!G94</f>
        <v>0</v>
      </c>
      <c r="D76" s="720">
        <f>+'2° CAT FE'!H94</f>
        <v>0</v>
      </c>
      <c r="E76" s="721"/>
    </row>
    <row r="77" spans="1:5" x14ac:dyDescent="0.25">
      <c r="A77" s="456"/>
      <c r="B77" s="717"/>
      <c r="C77" s="717"/>
      <c r="D77" s="343"/>
      <c r="E77" s="718"/>
    </row>
    <row r="78" spans="1:5" x14ac:dyDescent="0.25">
      <c r="A78" s="454" t="s">
        <v>386</v>
      </c>
      <c r="B78" s="836"/>
      <c r="C78" s="836"/>
      <c r="D78" s="341"/>
      <c r="E78" s="721"/>
    </row>
    <row r="79" spans="1:5" x14ac:dyDescent="0.25">
      <c r="A79" s="456"/>
      <c r="B79" s="717"/>
      <c r="C79" s="717"/>
      <c r="D79" s="343"/>
      <c r="E79" s="718"/>
    </row>
    <row r="80" spans="1:5" x14ac:dyDescent="0.25">
      <c r="A80" s="454" t="s">
        <v>387</v>
      </c>
      <c r="B80" s="836"/>
      <c r="C80" s="836"/>
      <c r="D80" s="341"/>
      <c r="E80" s="721"/>
    </row>
    <row r="81" spans="1:5" x14ac:dyDescent="0.25">
      <c r="A81" s="456"/>
      <c r="B81" s="717"/>
      <c r="C81" s="717"/>
      <c r="D81" s="343"/>
      <c r="E81" s="718"/>
    </row>
    <row r="82" spans="1:5" x14ac:dyDescent="0.25">
      <c r="A82" s="454" t="s">
        <v>388</v>
      </c>
      <c r="B82" s="719">
        <f>SUM(B83:B84)</f>
        <v>0</v>
      </c>
      <c r="C82" s="719">
        <f t="shared" ref="C82:D82" si="1">SUM(C83:C84)</f>
        <v>0</v>
      </c>
      <c r="D82" s="719">
        <f t="shared" si="1"/>
        <v>0</v>
      </c>
      <c r="E82" s="721"/>
    </row>
    <row r="83" spans="1:5" x14ac:dyDescent="0.25">
      <c r="A83" s="461" t="s">
        <v>595</v>
      </c>
      <c r="B83" s="840">
        <f>+'2° CAT FE'!E66+'2° CAT FE'!E71</f>
        <v>0</v>
      </c>
      <c r="C83" s="840">
        <f>+'2° CAT FE'!E69+'2° CAT FE'!E74</f>
        <v>0</v>
      </c>
      <c r="D83" s="841">
        <f>+'2° CAT FE'!F69+'2° CAT FE'!F74</f>
        <v>0</v>
      </c>
      <c r="E83" s="838"/>
    </row>
    <row r="84" spans="1:5" x14ac:dyDescent="0.25">
      <c r="A84" s="461" t="s">
        <v>596</v>
      </c>
      <c r="B84" s="840">
        <f>+'2° CAT FE'!H118</f>
        <v>0</v>
      </c>
      <c r="C84" s="840">
        <f>+'2° CAT FE'!M118</f>
        <v>0</v>
      </c>
      <c r="D84" s="841">
        <f>+'2° CAT FE'!N118</f>
        <v>0</v>
      </c>
      <c r="E84" s="838"/>
    </row>
    <row r="85" spans="1:5" x14ac:dyDescent="0.25">
      <c r="A85" s="456"/>
      <c r="B85" s="714"/>
      <c r="C85" s="714"/>
      <c r="D85" s="715"/>
      <c r="E85" s="716"/>
    </row>
    <row r="86" spans="1:5" x14ac:dyDescent="0.25">
      <c r="A86" s="454" t="s">
        <v>389</v>
      </c>
      <c r="B86" s="693">
        <f>+'2° CAT FE'!G38+'2° CAT FE'!G43+'2° CAT FE'!G48</f>
        <v>0</v>
      </c>
      <c r="C86" s="842">
        <f>+'2° CAT FE'!P41+'2° CAT FE'!P46+'2° CAT FE'!P51</f>
        <v>0</v>
      </c>
      <c r="D86" s="722">
        <f>+'2° CAT FE'!R41+'2° CAT FE'!R46+'2° CAT FE'!R51</f>
        <v>0</v>
      </c>
      <c r="E86" s="723"/>
    </row>
    <row r="87" spans="1:5" x14ac:dyDescent="0.25">
      <c r="A87" s="456"/>
      <c r="B87" s="697"/>
      <c r="C87" s="697"/>
      <c r="D87" s="315"/>
      <c r="E87" s="707"/>
    </row>
    <row r="88" spans="1:5" x14ac:dyDescent="0.25">
      <c r="A88" s="454" t="s">
        <v>581</v>
      </c>
      <c r="B88" s="836"/>
      <c r="C88" s="693">
        <f>+'2° CAT FE'!J105</f>
        <v>0</v>
      </c>
      <c r="D88" s="703">
        <f>+'2° CAT FE'!J106</f>
        <v>0</v>
      </c>
      <c r="E88" s="704"/>
    </row>
    <row r="89" spans="1:5" x14ac:dyDescent="0.25">
      <c r="A89" s="456"/>
      <c r="B89" s="705"/>
      <c r="C89" s="705"/>
      <c r="D89" s="700"/>
      <c r="E89" s="701"/>
    </row>
    <row r="90" spans="1:5" x14ac:dyDescent="0.25">
      <c r="A90" s="454" t="s">
        <v>391</v>
      </c>
      <c r="B90" s="836"/>
      <c r="C90" s="693">
        <f>+'2° CAT FE'!E144</f>
        <v>0</v>
      </c>
      <c r="D90" s="703">
        <f>+'2° CAT FE'!F144</f>
        <v>0</v>
      </c>
      <c r="E90" s="704"/>
    </row>
    <row r="91" spans="1:5" x14ac:dyDescent="0.25">
      <c r="A91" s="456"/>
      <c r="B91" s="705"/>
      <c r="C91" s="705"/>
      <c r="D91" s="700"/>
      <c r="E91" s="701"/>
    </row>
    <row r="92" spans="1:5" x14ac:dyDescent="0.25">
      <c r="A92" s="454" t="s">
        <v>395</v>
      </c>
      <c r="B92" s="836"/>
      <c r="C92" s="836"/>
      <c r="D92" s="836"/>
      <c r="E92" s="704"/>
    </row>
    <row r="93" spans="1:5" x14ac:dyDescent="0.25">
      <c r="A93" s="456"/>
      <c r="B93" s="705"/>
      <c r="C93" s="705"/>
      <c r="D93" s="700"/>
      <c r="E93" s="701"/>
    </row>
    <row r="94" spans="1:5" x14ac:dyDescent="0.25">
      <c r="A94" s="463" t="s">
        <v>510</v>
      </c>
      <c r="B94" s="836"/>
      <c r="C94" s="693">
        <f>+'2° CAT FE'!G155</f>
        <v>0</v>
      </c>
      <c r="D94" s="703">
        <f>+'2° CAT FE'!H155</f>
        <v>0</v>
      </c>
      <c r="E94" s="704"/>
    </row>
    <row r="95" spans="1:5" x14ac:dyDescent="0.25">
      <c r="A95" s="456"/>
      <c r="B95" s="705"/>
      <c r="C95" s="705"/>
      <c r="D95" s="700"/>
      <c r="E95" s="701"/>
    </row>
    <row r="96" spans="1:5" x14ac:dyDescent="0.25">
      <c r="A96" s="464" t="s">
        <v>515</v>
      </c>
      <c r="B96" s="710">
        <f>+B62+B76+B78+B80+B82+B86+B88+B90+B92+B94</f>
        <v>0</v>
      </c>
      <c r="C96" s="710">
        <f>+C62+C76+C78+C80+C82+C86+C88+C90+C92+C94</f>
        <v>0</v>
      </c>
      <c r="D96" s="710">
        <f>+D62+D76+D78+D80+D82+D86+D88+D90+D92+D94</f>
        <v>0</v>
      </c>
      <c r="E96" s="710">
        <f>SUM(E62:E95)</f>
        <v>0</v>
      </c>
    </row>
    <row r="97" spans="1:5" x14ac:dyDescent="0.25">
      <c r="A97" s="465"/>
      <c r="B97" s="705"/>
      <c r="C97" s="705"/>
      <c r="D97" s="700"/>
      <c r="E97" s="701"/>
    </row>
    <row r="98" spans="1:5" x14ac:dyDescent="0.25">
      <c r="A98" s="464" t="s">
        <v>396</v>
      </c>
      <c r="B98" s="710">
        <f>+B58+B96</f>
        <v>0</v>
      </c>
      <c r="C98" s="710">
        <f>+C58+C96</f>
        <v>0</v>
      </c>
      <c r="D98" s="724">
        <f>+D58+D96</f>
        <v>0</v>
      </c>
      <c r="E98" s="712">
        <f>+E58+E96</f>
        <v>0</v>
      </c>
    </row>
    <row r="99" spans="1:5" x14ac:dyDescent="0.25">
      <c r="A99" s="465"/>
      <c r="B99" s="705"/>
      <c r="C99" s="705"/>
      <c r="D99" s="700"/>
      <c r="E99" s="701"/>
    </row>
    <row r="100" spans="1:5" x14ac:dyDescent="0.25">
      <c r="A100" s="447" t="s">
        <v>511</v>
      </c>
      <c r="B100" s="710"/>
      <c r="C100" s="710"/>
      <c r="D100" s="711"/>
      <c r="E100" s="712"/>
    </row>
    <row r="101" spans="1:5" x14ac:dyDescent="0.25">
      <c r="A101" s="456"/>
      <c r="B101" s="705"/>
      <c r="C101" s="705"/>
      <c r="D101" s="700"/>
      <c r="E101" s="701"/>
    </row>
    <row r="102" spans="1:5" x14ac:dyDescent="0.25">
      <c r="A102" s="466" t="s">
        <v>392</v>
      </c>
      <c r="B102" s="693"/>
      <c r="C102" s="693"/>
      <c r="D102" s="693"/>
      <c r="E102" s="704"/>
    </row>
    <row r="103" spans="1:5" x14ac:dyDescent="0.25">
      <c r="A103" s="467"/>
      <c r="B103" s="705"/>
      <c r="C103" s="705"/>
      <c r="D103" s="700"/>
      <c r="E103" s="701"/>
    </row>
    <row r="104" spans="1:5" x14ac:dyDescent="0.25">
      <c r="A104" s="468" t="s">
        <v>516</v>
      </c>
      <c r="B104" s="705"/>
      <c r="C104" s="705"/>
      <c r="D104" s="725"/>
      <c r="E104" s="726"/>
    </row>
    <row r="105" spans="1:5" x14ac:dyDescent="0.25">
      <c r="A105" s="469" t="s">
        <v>517</v>
      </c>
      <c r="B105" s="705"/>
      <c r="C105" s="705"/>
      <c r="D105" s="725"/>
      <c r="E105" s="726"/>
    </row>
    <row r="106" spans="1:5" x14ac:dyDescent="0.25">
      <c r="A106" s="470" t="s">
        <v>518</v>
      </c>
      <c r="B106" s="705"/>
      <c r="C106" s="705"/>
      <c r="D106" s="725"/>
      <c r="E106" s="726"/>
    </row>
    <row r="107" spans="1:5" x14ac:dyDescent="0.25">
      <c r="A107" s="470"/>
      <c r="B107" s="705"/>
      <c r="C107" s="705"/>
      <c r="D107" s="725"/>
      <c r="E107" s="726"/>
    </row>
    <row r="108" spans="1:5" x14ac:dyDescent="0.25">
      <c r="A108" s="468" t="s">
        <v>519</v>
      </c>
      <c r="B108" s="705"/>
      <c r="C108" s="705"/>
      <c r="D108" s="725"/>
      <c r="E108" s="726"/>
    </row>
    <row r="109" spans="1:5" x14ac:dyDescent="0.25">
      <c r="A109" s="469" t="s">
        <v>517</v>
      </c>
      <c r="B109" s="705"/>
      <c r="C109" s="705"/>
      <c r="D109" s="725"/>
      <c r="E109" s="726"/>
    </row>
    <row r="110" spans="1:5" x14ac:dyDescent="0.25">
      <c r="A110" s="470" t="s">
        <v>518</v>
      </c>
      <c r="B110" s="705"/>
      <c r="C110" s="705"/>
      <c r="D110" s="725"/>
      <c r="E110" s="726"/>
    </row>
    <row r="111" spans="1:5" x14ac:dyDescent="0.25">
      <c r="A111" s="456"/>
      <c r="B111" s="705"/>
      <c r="C111" s="705"/>
      <c r="D111" s="725"/>
      <c r="E111" s="726"/>
    </row>
    <row r="112" spans="1:5" x14ac:dyDescent="0.25">
      <c r="A112" s="468" t="s">
        <v>520</v>
      </c>
      <c r="B112" s="705"/>
      <c r="C112" s="705"/>
      <c r="D112" s="725"/>
      <c r="E112" s="726"/>
    </row>
    <row r="113" spans="1:5" x14ac:dyDescent="0.25">
      <c r="A113" s="469" t="s">
        <v>517</v>
      </c>
      <c r="B113" s="705"/>
      <c r="C113" s="705"/>
      <c r="D113" s="725"/>
      <c r="E113" s="726"/>
    </row>
    <row r="114" spans="1:5" x14ac:dyDescent="0.25">
      <c r="A114" s="456" t="s">
        <v>518</v>
      </c>
      <c r="B114" s="705"/>
      <c r="C114" s="705"/>
      <c r="D114" s="725"/>
      <c r="E114" s="726"/>
    </row>
    <row r="115" spans="1:5" x14ac:dyDescent="0.25">
      <c r="A115" s="456"/>
      <c r="B115" s="705"/>
      <c r="C115" s="705"/>
      <c r="D115" s="725"/>
      <c r="E115" s="726"/>
    </row>
    <row r="116" spans="1:5" x14ac:dyDescent="0.25">
      <c r="A116" s="451" t="s">
        <v>541</v>
      </c>
      <c r="B116" s="705"/>
      <c r="C116" s="705"/>
      <c r="D116" s="727"/>
      <c r="E116" s="701"/>
    </row>
    <row r="117" spans="1:5" x14ac:dyDescent="0.25">
      <c r="A117" s="469" t="s">
        <v>517</v>
      </c>
      <c r="B117" s="705"/>
      <c r="C117" s="705"/>
      <c r="D117" s="676"/>
      <c r="E117" s="706"/>
    </row>
    <row r="118" spans="1:5" x14ac:dyDescent="0.25">
      <c r="A118" s="456" t="s">
        <v>518</v>
      </c>
      <c r="B118" s="705"/>
      <c r="C118" s="705"/>
      <c r="D118" s="676"/>
      <c r="E118" s="706"/>
    </row>
    <row r="119" spans="1:5" x14ac:dyDescent="0.25">
      <c r="A119" s="456"/>
      <c r="B119" s="705"/>
      <c r="C119" s="705"/>
      <c r="D119" s="700"/>
      <c r="E119" s="701"/>
    </row>
    <row r="120" spans="1:5" x14ac:dyDescent="0.25">
      <c r="A120" s="466" t="s">
        <v>522</v>
      </c>
      <c r="B120" s="693">
        <f>SUM(B104:B119)</f>
        <v>0</v>
      </c>
      <c r="C120" s="693">
        <f>SUM(C104:C119)</f>
        <v>0</v>
      </c>
      <c r="D120" s="728"/>
      <c r="E120" s="704"/>
    </row>
    <row r="121" spans="1:5" x14ac:dyDescent="0.25">
      <c r="A121" s="456"/>
      <c r="B121" s="705"/>
      <c r="C121" s="705"/>
      <c r="D121" s="700"/>
      <c r="E121" s="701"/>
    </row>
    <row r="122" spans="1:5" x14ac:dyDescent="0.25">
      <c r="A122" s="466" t="s">
        <v>393</v>
      </c>
      <c r="B122" s="693"/>
      <c r="C122" s="693"/>
      <c r="D122" s="703"/>
      <c r="E122" s="704"/>
    </row>
    <row r="123" spans="1:5" x14ac:dyDescent="0.25">
      <c r="A123" s="467"/>
      <c r="B123" s="705"/>
      <c r="C123" s="705"/>
      <c r="D123" s="676"/>
      <c r="E123" s="706"/>
    </row>
    <row r="124" spans="1:5" x14ac:dyDescent="0.25">
      <c r="A124" s="468" t="s">
        <v>516</v>
      </c>
      <c r="B124" s="705"/>
      <c r="C124" s="705"/>
      <c r="D124" s="676"/>
      <c r="E124" s="706"/>
    </row>
    <row r="125" spans="1:5" x14ac:dyDescent="0.25">
      <c r="A125" s="469" t="s">
        <v>517</v>
      </c>
      <c r="B125" s="705"/>
      <c r="C125" s="705"/>
      <c r="D125" s="676"/>
      <c r="E125" s="706"/>
    </row>
    <row r="126" spans="1:5" x14ac:dyDescent="0.25">
      <c r="A126" s="470" t="s">
        <v>518</v>
      </c>
      <c r="B126" s="705"/>
      <c r="C126" s="705"/>
      <c r="D126" s="676"/>
      <c r="E126" s="706"/>
    </row>
    <row r="127" spans="1:5" x14ac:dyDescent="0.25">
      <c r="A127" s="470"/>
      <c r="B127" s="705"/>
      <c r="C127" s="705"/>
      <c r="D127" s="676"/>
      <c r="E127" s="706"/>
    </row>
    <row r="128" spans="1:5" x14ac:dyDescent="0.25">
      <c r="A128" s="468" t="s">
        <v>519</v>
      </c>
      <c r="B128" s="705"/>
      <c r="C128" s="705"/>
      <c r="D128" s="676"/>
      <c r="E128" s="706"/>
    </row>
    <row r="129" spans="1:5" x14ac:dyDescent="0.25">
      <c r="A129" s="469" t="s">
        <v>517</v>
      </c>
      <c r="B129" s="705"/>
      <c r="C129" s="705"/>
      <c r="D129" s="676"/>
      <c r="E129" s="706"/>
    </row>
    <row r="130" spans="1:5" x14ac:dyDescent="0.25">
      <c r="A130" s="470" t="s">
        <v>518</v>
      </c>
      <c r="B130" s="705"/>
      <c r="C130" s="705"/>
      <c r="D130" s="676"/>
      <c r="E130" s="706"/>
    </row>
    <row r="131" spans="1:5" x14ac:dyDescent="0.25">
      <c r="A131" s="456"/>
      <c r="B131" s="705"/>
      <c r="C131" s="705"/>
      <c r="D131" s="676"/>
      <c r="E131" s="706"/>
    </row>
    <row r="132" spans="1:5" x14ac:dyDescent="0.25">
      <c r="A132" s="468" t="s">
        <v>520</v>
      </c>
      <c r="B132" s="705"/>
      <c r="C132" s="705"/>
      <c r="D132" s="676"/>
      <c r="E132" s="706"/>
    </row>
    <row r="133" spans="1:5" x14ac:dyDescent="0.25">
      <c r="A133" s="469" t="s">
        <v>517</v>
      </c>
      <c r="B133" s="705"/>
      <c r="C133" s="705"/>
      <c r="D133" s="676"/>
      <c r="E133" s="706"/>
    </row>
    <row r="134" spans="1:5" x14ac:dyDescent="0.25">
      <c r="A134" s="456" t="s">
        <v>521</v>
      </c>
      <c r="B134" s="705"/>
      <c r="C134" s="705"/>
      <c r="D134" s="676"/>
      <c r="E134" s="706"/>
    </row>
    <row r="135" spans="1:5" x14ac:dyDescent="0.25">
      <c r="A135" s="456"/>
      <c r="B135" s="705"/>
      <c r="C135" s="705"/>
      <c r="D135" s="676"/>
      <c r="E135" s="706"/>
    </row>
    <row r="136" spans="1:5" x14ac:dyDescent="0.25">
      <c r="A136" s="466" t="s">
        <v>524</v>
      </c>
      <c r="B136" s="693">
        <f>SUM(B124:B135)</f>
        <v>0</v>
      </c>
      <c r="C136" s="693">
        <f>SUM(C124:C135)</f>
        <v>0</v>
      </c>
      <c r="D136" s="693"/>
      <c r="E136" s="704"/>
    </row>
    <row r="137" spans="1:5" x14ac:dyDescent="0.25">
      <c r="A137" s="471"/>
      <c r="B137" s="697"/>
      <c r="C137" s="727"/>
      <c r="D137" s="725"/>
      <c r="E137" s="706"/>
    </row>
    <row r="138" spans="1:5" x14ac:dyDescent="0.25">
      <c r="A138" s="472" t="s">
        <v>525</v>
      </c>
      <c r="B138" s="710">
        <f>+B120+B136</f>
        <v>0</v>
      </c>
      <c r="C138" s="724">
        <f>+C120+C136</f>
        <v>0</v>
      </c>
      <c r="D138" s="710"/>
      <c r="E138" s="712"/>
    </row>
    <row r="139" spans="1:5" ht="15.75" thickBot="1" x14ac:dyDescent="0.3">
      <c r="A139" s="456"/>
      <c r="B139" s="705"/>
      <c r="C139" s="729"/>
      <c r="D139" s="725"/>
      <c r="E139" s="706"/>
    </row>
    <row r="140" spans="1:5" ht="15.75" thickBot="1" x14ac:dyDescent="0.3">
      <c r="A140" s="473" t="s">
        <v>394</v>
      </c>
      <c r="B140" s="730">
        <f>+B98-B138</f>
        <v>0</v>
      </c>
      <c r="C140" s="731">
        <f>+C98-C138</f>
        <v>0</v>
      </c>
      <c r="D140" s="730"/>
      <c r="E140" s="732"/>
    </row>
    <row r="144" spans="1:5" s="584" customFormat="1" ht="15.75" hidden="1" x14ac:dyDescent="0.25">
      <c r="B144" s="591" t="s">
        <v>649</v>
      </c>
    </row>
    <row r="145" spans="2:11" s="584" customFormat="1" hidden="1" x14ac:dyDescent="0.25"/>
    <row r="146" spans="2:11" s="584" customFormat="1" hidden="1" x14ac:dyDescent="0.25">
      <c r="B146" s="583" t="s">
        <v>534</v>
      </c>
      <c r="D146" s="592">
        <f>D58</f>
        <v>0</v>
      </c>
      <c r="E146" s="592"/>
    </row>
    <row r="147" spans="2:11" s="584" customFormat="1" hidden="1" x14ac:dyDescent="0.25">
      <c r="B147" s="583" t="s">
        <v>535</v>
      </c>
      <c r="D147" s="592">
        <f>D96</f>
        <v>0</v>
      </c>
      <c r="E147" s="592"/>
    </row>
    <row r="148" spans="2:11" s="584" customFormat="1" hidden="1" x14ac:dyDescent="0.25">
      <c r="B148" s="583" t="s">
        <v>536</v>
      </c>
      <c r="D148" s="592" t="e">
        <f>(D146+#REF!)*0.05</f>
        <v>#REF!</v>
      </c>
      <c r="E148" s="592"/>
    </row>
    <row r="149" spans="2:11" s="584" customFormat="1" hidden="1" x14ac:dyDescent="0.25">
      <c r="B149" s="583" t="s">
        <v>543</v>
      </c>
      <c r="D149" s="592" t="e">
        <f>D146+D147+D148</f>
        <v>#REF!</v>
      </c>
      <c r="E149" s="592"/>
    </row>
    <row r="150" spans="2:11" s="584" customFormat="1" hidden="1" x14ac:dyDescent="0.25">
      <c r="E150" s="592"/>
      <c r="G150" s="583"/>
      <c r="J150" s="583"/>
    </row>
    <row r="151" spans="2:11" s="584" customFormat="1" hidden="1" x14ac:dyDescent="0.25">
      <c r="B151" s="583" t="s">
        <v>537</v>
      </c>
      <c r="D151" s="592">
        <v>100000000</v>
      </c>
      <c r="E151" s="592"/>
    </row>
    <row r="152" spans="2:11" s="584" customFormat="1" hidden="1" x14ac:dyDescent="0.25">
      <c r="D152" s="592"/>
      <c r="E152" s="592"/>
      <c r="G152" s="908"/>
      <c r="H152" s="908"/>
      <c r="I152" s="585"/>
      <c r="J152" s="585"/>
      <c r="K152" s="586"/>
    </row>
    <row r="153" spans="2:11" s="584" customFormat="1" hidden="1" x14ac:dyDescent="0.25">
      <c r="B153" s="583" t="s">
        <v>493</v>
      </c>
      <c r="D153" s="593" t="e">
        <f>IF(D149-D151&gt;0,(D149-D151),0)</f>
        <v>#REF!</v>
      </c>
      <c r="E153" s="592"/>
      <c r="G153" s="587"/>
      <c r="H153" s="587"/>
      <c r="I153" s="583"/>
      <c r="J153" s="583"/>
      <c r="K153" s="583"/>
    </row>
    <row r="154" spans="2:11" s="584" customFormat="1" hidden="1" x14ac:dyDescent="0.25">
      <c r="E154" s="592"/>
      <c r="G154" s="588"/>
      <c r="H154" s="589"/>
      <c r="I154" s="588"/>
      <c r="J154" s="590"/>
      <c r="K154" s="588"/>
    </row>
    <row r="155" spans="2:11" s="584" customFormat="1" ht="33.75" hidden="1" x14ac:dyDescent="0.25">
      <c r="C155" s="594" t="s">
        <v>546</v>
      </c>
      <c r="D155" s="592"/>
      <c r="E155" s="592"/>
      <c r="G155" s="589"/>
      <c r="H155" s="589"/>
      <c r="I155" s="589"/>
      <c r="J155" s="590"/>
      <c r="K155" s="589"/>
    </row>
    <row r="156" spans="2:11" s="584" customFormat="1" hidden="1" x14ac:dyDescent="0.25">
      <c r="C156" s="595">
        <v>0</v>
      </c>
      <c r="D156" s="592"/>
      <c r="E156" s="592"/>
      <c r="G156" s="589"/>
      <c r="H156" s="589"/>
      <c r="I156" s="589"/>
      <c r="J156" s="590"/>
      <c r="K156" s="589"/>
    </row>
    <row r="157" spans="2:11" s="584" customFormat="1" hidden="1" x14ac:dyDescent="0.25">
      <c r="D157" s="592"/>
      <c r="E157" s="592"/>
      <c r="G157" s="589"/>
      <c r="H157" s="589"/>
      <c r="I157" s="589"/>
      <c r="J157" s="590"/>
      <c r="K157" s="589"/>
    </row>
    <row r="158" spans="2:11" s="584" customFormat="1" hidden="1" x14ac:dyDescent="0.25">
      <c r="B158" s="584" t="s">
        <v>443</v>
      </c>
      <c r="D158" s="596">
        <f>IF(C156=1,D166,C166)</f>
        <v>0</v>
      </c>
      <c r="G158" s="589"/>
      <c r="H158" s="588"/>
      <c r="I158" s="589"/>
      <c r="J158" s="590"/>
      <c r="K158" s="589"/>
    </row>
    <row r="159" spans="2:11" s="584" customFormat="1" hidden="1" x14ac:dyDescent="0.25">
      <c r="B159" s="584" t="s">
        <v>538</v>
      </c>
    </row>
    <row r="160" spans="2:11" s="584" customFormat="1" hidden="1" x14ac:dyDescent="0.25">
      <c r="B160" s="584" t="s">
        <v>539</v>
      </c>
    </row>
    <row r="161" spans="1:5" s="584" customFormat="1" hidden="1" x14ac:dyDescent="0.25">
      <c r="B161" s="584" t="s">
        <v>650</v>
      </c>
    </row>
    <row r="162" spans="1:5" s="584" customFormat="1" hidden="1" x14ac:dyDescent="0.25">
      <c r="B162" s="916" t="s">
        <v>617</v>
      </c>
      <c r="C162" s="916"/>
      <c r="D162" s="597">
        <f>+D158-D159-D160-D161</f>
        <v>0</v>
      </c>
    </row>
    <row r="163" spans="1:5" s="584" customFormat="1" hidden="1" x14ac:dyDescent="0.25"/>
    <row r="164" spans="1:5" s="584" customFormat="1" hidden="1" x14ac:dyDescent="0.25">
      <c r="C164" s="911" t="s">
        <v>547</v>
      </c>
      <c r="D164" s="911"/>
    </row>
    <row r="165" spans="1:5" s="584" customFormat="1" hidden="1" x14ac:dyDescent="0.25">
      <c r="C165" s="585" t="s">
        <v>548</v>
      </c>
      <c r="D165" s="585" t="s">
        <v>549</v>
      </c>
    </row>
    <row r="166" spans="1:5" s="584" customFormat="1" hidden="1" x14ac:dyDescent="0.25">
      <c r="C166" s="598">
        <f>IFERROR(LOOKUP(D153,$A$173:$B$177,$C$174:$C$178)+((LOOKUP(D153,$A$173:$B$177,$D$174:$D$178)*(D153-LOOKUP(D153,$A$173:$B$177,$E$174:$E$178)))),0)</f>
        <v>0</v>
      </c>
      <c r="D166" s="598">
        <f>IFERROR(LOOKUP(D153,$A$185:$B$189,$C$186:$C$190)+((LOOKUP(D153,$A$185:$B$189,$D$186:$D$190)*(D153-LOOKUP(D153,$A$185:$B$189,$E$186:$E$190)))),0)</f>
        <v>0</v>
      </c>
    </row>
    <row r="167" spans="1:5" s="584" customFormat="1" hidden="1" x14ac:dyDescent="0.25"/>
    <row r="168" spans="1:5" s="584" customFormat="1" hidden="1" x14ac:dyDescent="0.25"/>
    <row r="169" spans="1:5" s="584" customFormat="1" hidden="1" x14ac:dyDescent="0.25"/>
    <row r="170" spans="1:5" s="584" customFormat="1" hidden="1" x14ac:dyDescent="0.25">
      <c r="A170" s="583" t="s">
        <v>526</v>
      </c>
      <c r="D170" s="583" t="s">
        <v>532</v>
      </c>
    </row>
    <row r="171" spans="1:5" s="584" customFormat="1" hidden="1" x14ac:dyDescent="0.25"/>
    <row r="172" spans="1:5" s="584" customFormat="1" ht="30" hidden="1" x14ac:dyDescent="0.25">
      <c r="A172" s="599" t="s">
        <v>531</v>
      </c>
      <c r="B172" s="599"/>
      <c r="C172" s="585" t="s">
        <v>527</v>
      </c>
      <c r="D172" s="585" t="s">
        <v>528</v>
      </c>
      <c r="E172" s="586" t="s">
        <v>441</v>
      </c>
    </row>
    <row r="173" spans="1:5" s="584" customFormat="1" hidden="1" x14ac:dyDescent="0.25">
      <c r="A173" s="587" t="s">
        <v>529</v>
      </c>
      <c r="B173" s="587" t="s">
        <v>530</v>
      </c>
      <c r="C173" s="583"/>
      <c r="D173" s="583"/>
      <c r="E173" s="583"/>
    </row>
    <row r="174" spans="1:5" s="584" customFormat="1" hidden="1" x14ac:dyDescent="0.25">
      <c r="A174" s="600">
        <v>0</v>
      </c>
      <c r="B174" s="601">
        <v>13688704.130000001</v>
      </c>
      <c r="C174" s="600">
        <v>0</v>
      </c>
      <c r="D174" s="602">
        <v>5.0000000000000001E-3</v>
      </c>
      <c r="E174" s="600">
        <v>0</v>
      </c>
    </row>
    <row r="175" spans="1:5" s="584" customFormat="1" hidden="1" x14ac:dyDescent="0.25">
      <c r="A175" s="601">
        <v>13688704.130000001</v>
      </c>
      <c r="B175" s="601">
        <v>29658858.969999999</v>
      </c>
      <c r="C175" s="601">
        <v>68443.520000000004</v>
      </c>
      <c r="D175" s="602">
        <v>7.4999999999999997E-3</v>
      </c>
      <c r="E175" s="601">
        <v>13688704.130000001</v>
      </c>
    </row>
    <row r="176" spans="1:5" s="584" customFormat="1" hidden="1" x14ac:dyDescent="0.25">
      <c r="A176" s="601">
        <v>29658858.969999999</v>
      </c>
      <c r="B176" s="601">
        <v>82132224.819999993</v>
      </c>
      <c r="C176" s="601">
        <v>188219.68</v>
      </c>
      <c r="D176" s="602">
        <v>0.01</v>
      </c>
      <c r="E176" s="601">
        <v>29658858.969999999</v>
      </c>
    </row>
    <row r="177" spans="1:5" s="584" customFormat="1" hidden="1" x14ac:dyDescent="0.25">
      <c r="A177" s="601">
        <v>82132224.819999993</v>
      </c>
      <c r="B177" s="601">
        <v>456290137.83999997</v>
      </c>
      <c r="C177" s="601">
        <v>712953.34</v>
      </c>
      <c r="D177" s="602">
        <v>1.2500000000000001E-2</v>
      </c>
      <c r="E177" s="601">
        <v>82132224.819999993</v>
      </c>
    </row>
    <row r="178" spans="1:5" s="584" customFormat="1" hidden="1" x14ac:dyDescent="0.25">
      <c r="A178" s="601">
        <v>456290137.83999997</v>
      </c>
      <c r="B178" s="600" t="s">
        <v>442</v>
      </c>
      <c r="C178" s="601">
        <v>5389927.25</v>
      </c>
      <c r="D178" s="602">
        <v>1.4999999999999999E-2</v>
      </c>
      <c r="E178" s="601">
        <v>456290137.83999997</v>
      </c>
    </row>
    <row r="179" spans="1:5" s="584" customFormat="1" hidden="1" x14ac:dyDescent="0.25"/>
    <row r="180" spans="1:5" s="584" customFormat="1" hidden="1" x14ac:dyDescent="0.25"/>
    <row r="181" spans="1:5" s="584" customFormat="1" hidden="1" x14ac:dyDescent="0.25"/>
    <row r="182" spans="1:5" s="584" customFormat="1" hidden="1" x14ac:dyDescent="0.25">
      <c r="A182" s="583" t="s">
        <v>526</v>
      </c>
      <c r="D182" s="583" t="s">
        <v>533</v>
      </c>
    </row>
    <row r="183" spans="1:5" s="584" customFormat="1" hidden="1" x14ac:dyDescent="0.25"/>
    <row r="184" spans="1:5" s="584" customFormat="1" ht="30" hidden="1" x14ac:dyDescent="0.25">
      <c r="A184" s="586" t="s">
        <v>531</v>
      </c>
      <c r="B184" s="586"/>
      <c r="C184" s="585" t="s">
        <v>527</v>
      </c>
      <c r="D184" s="585" t="s">
        <v>528</v>
      </c>
      <c r="E184" s="586" t="s">
        <v>441</v>
      </c>
    </row>
    <row r="185" spans="1:5" s="584" customFormat="1" hidden="1" x14ac:dyDescent="0.25">
      <c r="A185" s="587" t="s">
        <v>529</v>
      </c>
      <c r="B185" s="587" t="s">
        <v>530</v>
      </c>
      <c r="C185" s="583"/>
      <c r="D185" s="583"/>
      <c r="E185" s="583"/>
    </row>
    <row r="186" spans="1:5" s="584" customFormat="1" hidden="1" x14ac:dyDescent="0.25">
      <c r="A186" s="603"/>
      <c r="B186" s="604">
        <v>13688704.130000001</v>
      </c>
      <c r="C186" s="603">
        <v>0</v>
      </c>
      <c r="D186" s="605">
        <v>0</v>
      </c>
      <c r="E186" s="603">
        <v>0</v>
      </c>
    </row>
    <row r="187" spans="1:5" s="584" customFormat="1" hidden="1" x14ac:dyDescent="0.25">
      <c r="A187" s="604">
        <v>13688704.130000001</v>
      </c>
      <c r="B187" s="604">
        <v>29658858.969999999</v>
      </c>
      <c r="C187" s="604">
        <v>0</v>
      </c>
      <c r="D187" s="605">
        <v>2.5000000000000001E-3</v>
      </c>
      <c r="E187" s="604">
        <v>13688704.130000001</v>
      </c>
    </row>
    <row r="188" spans="1:5" s="584" customFormat="1" hidden="1" x14ac:dyDescent="0.25">
      <c r="A188" s="604">
        <v>29658858.969999999</v>
      </c>
      <c r="B188" s="604">
        <v>82132224.819999993</v>
      </c>
      <c r="C188" s="604">
        <f>+(29658858.97-13688704.13)*0.25/100</f>
        <v>39925.387099999993</v>
      </c>
      <c r="D188" s="605">
        <v>5.0000000000000001E-3</v>
      </c>
      <c r="E188" s="604">
        <v>29658858.969999999</v>
      </c>
    </row>
    <row r="189" spans="1:5" s="584" customFormat="1" hidden="1" x14ac:dyDescent="0.25">
      <c r="A189" s="604">
        <v>82132224.819999993</v>
      </c>
      <c r="B189" s="604">
        <v>456290137.83999997</v>
      </c>
      <c r="C189" s="604">
        <v>302292.21999999997</v>
      </c>
      <c r="D189" s="605">
        <v>7.4999999999999997E-3</v>
      </c>
      <c r="E189" s="604">
        <v>82132224.819999993</v>
      </c>
    </row>
    <row r="190" spans="1:5" s="584" customFormat="1" hidden="1" x14ac:dyDescent="0.25">
      <c r="A190" s="604">
        <v>456290137.83999997</v>
      </c>
      <c r="B190" s="600" t="s">
        <v>442</v>
      </c>
      <c r="C190" s="604">
        <v>3108476.56</v>
      </c>
      <c r="D190" s="605">
        <v>0.01</v>
      </c>
      <c r="E190" s="604">
        <v>456290137.83999997</v>
      </c>
    </row>
    <row r="191" spans="1:5" s="584" customFormat="1" hidden="1" x14ac:dyDescent="0.25"/>
    <row r="192" spans="1:5" s="584" customFormat="1" hidden="1" x14ac:dyDescent="0.25"/>
  </sheetData>
  <mergeCells count="6">
    <mergeCell ref="G152:H152"/>
    <mergeCell ref="D6:E6"/>
    <mergeCell ref="C164:D164"/>
    <mergeCell ref="B6:C6"/>
    <mergeCell ref="A6:A7"/>
    <mergeCell ref="B162:C162"/>
  </mergeCells>
  <dataValidations disablePrompts="1" count="2">
    <dataValidation type="list" allowBlank="1" showInputMessage="1" showErrorMessage="1" sqref="A57 A95">
      <formula1>$AC$7:$AC$12</formula1>
    </dataValidation>
    <dataValidation type="list" allowBlank="1" showInputMessage="1" showErrorMessage="1" sqref="C156">
      <formula1>"0,1"</formula1>
    </dataValidation>
  </dataValidations>
  <pageMargins left="0.7" right="0.7" top="0.75" bottom="0.75" header="0.3" footer="0.3"/>
  <pageSetup orientation="portrait" horizontalDpi="4294967294" verticalDpi="4294967294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51"/>
  <sheetViews>
    <sheetView showGridLines="0" topLeftCell="A34" workbookViewId="0">
      <selection activeCell="G18" sqref="G18"/>
    </sheetView>
  </sheetViews>
  <sheetFormatPr baseColWidth="10" defaultColWidth="11.42578125" defaultRowHeight="15" x14ac:dyDescent="0.25"/>
  <cols>
    <col min="1" max="1" width="24.28515625" style="7" customWidth="1"/>
    <col min="2" max="5" width="20.7109375" style="7" customWidth="1"/>
    <col min="6" max="6" width="11.42578125" style="7"/>
    <col min="7" max="7" width="36.42578125" style="7" bestFit="1" customWidth="1"/>
    <col min="8" max="11" width="15.7109375" style="7" customWidth="1"/>
    <col min="12" max="27" width="11.42578125" style="7"/>
    <col min="28" max="30" width="15.7109375" style="7" customWidth="1"/>
    <col min="31" max="16384" width="11.42578125" style="7"/>
  </cols>
  <sheetData>
    <row r="5" spans="2:11" ht="15.75" x14ac:dyDescent="0.25">
      <c r="B5" s="474" t="s">
        <v>649</v>
      </c>
    </row>
    <row r="7" spans="2:11" x14ac:dyDescent="0.25">
      <c r="B7" s="113" t="s">
        <v>534</v>
      </c>
      <c r="D7" s="139">
        <f>+'Patrimonio - BBPP'!D58</f>
        <v>0</v>
      </c>
      <c r="E7" s="139"/>
    </row>
    <row r="8" spans="2:11" x14ac:dyDescent="0.25">
      <c r="B8" s="113" t="s">
        <v>535</v>
      </c>
      <c r="D8" s="139">
        <f>+'Patrimonio - BBPP'!D96</f>
        <v>0</v>
      </c>
      <c r="E8" s="139"/>
    </row>
    <row r="9" spans="2:11" x14ac:dyDescent="0.25">
      <c r="B9" s="113" t="s">
        <v>536</v>
      </c>
      <c r="D9" s="475">
        <f>(D7+'Patrimonio - BBPP'!D62)*0.05</f>
        <v>0</v>
      </c>
      <c r="E9" s="139"/>
    </row>
    <row r="10" spans="2:11" x14ac:dyDescent="0.25">
      <c r="B10" s="113" t="s">
        <v>543</v>
      </c>
      <c r="D10" s="139">
        <f>D7+D8+D9</f>
        <v>0</v>
      </c>
      <c r="E10" s="139"/>
    </row>
    <row r="11" spans="2:11" x14ac:dyDescent="0.25">
      <c r="E11" s="139"/>
      <c r="G11" s="476"/>
      <c r="H11" s="477"/>
      <c r="I11" s="477"/>
      <c r="J11" s="478"/>
      <c r="K11" s="477"/>
    </row>
    <row r="12" spans="2:11" x14ac:dyDescent="0.25">
      <c r="B12" s="113" t="s">
        <v>537</v>
      </c>
      <c r="D12" s="139">
        <v>292994964.88999999</v>
      </c>
      <c r="E12" s="139"/>
      <c r="G12" s="477"/>
      <c r="H12" s="477"/>
      <c r="I12" s="477"/>
      <c r="J12" s="477"/>
      <c r="K12" s="477"/>
    </row>
    <row r="13" spans="2:11" ht="15.75" thickBot="1" x14ac:dyDescent="0.3">
      <c r="D13" s="139"/>
      <c r="E13" s="139"/>
      <c r="G13" s="917"/>
      <c r="H13" s="917"/>
      <c r="I13" s="479"/>
      <c r="J13" s="479"/>
      <c r="K13" s="480"/>
    </row>
    <row r="14" spans="2:11" ht="15.75" thickBot="1" x14ac:dyDescent="0.3">
      <c r="B14" s="113" t="s">
        <v>493</v>
      </c>
      <c r="D14" s="616">
        <f>IF(D10-D12&gt;0,(D10-D12),0)</f>
        <v>0</v>
      </c>
      <c r="E14" s="139">
        <f>IF(D10-D12&gt;0,(D10-D12),0)</f>
        <v>0</v>
      </c>
      <c r="G14" s="481"/>
      <c r="H14" s="481"/>
      <c r="I14" s="476"/>
      <c r="J14" s="476"/>
      <c r="K14" s="476"/>
    </row>
    <row r="15" spans="2:11" x14ac:dyDescent="0.25">
      <c r="E15" s="139"/>
      <c r="G15" s="483"/>
      <c r="H15" s="484"/>
      <c r="I15" s="483"/>
      <c r="J15" s="485"/>
      <c r="K15" s="483"/>
    </row>
    <row r="16" spans="2:11" ht="33.75" x14ac:dyDescent="0.25">
      <c r="C16" s="482" t="s">
        <v>546</v>
      </c>
      <c r="D16" s="139"/>
      <c r="E16" s="139"/>
      <c r="G16" s="484"/>
      <c r="H16" s="484"/>
      <c r="I16" s="484"/>
      <c r="J16" s="485"/>
      <c r="K16" s="484"/>
    </row>
    <row r="17" spans="1:11" x14ac:dyDescent="0.25">
      <c r="C17" s="101">
        <v>1</v>
      </c>
      <c r="D17" s="139"/>
      <c r="E17" s="139"/>
      <c r="G17" s="484"/>
      <c r="H17" s="484"/>
      <c r="I17" s="484"/>
      <c r="J17" s="485"/>
      <c r="K17" s="484"/>
    </row>
    <row r="18" spans="1:11" x14ac:dyDescent="0.25">
      <c r="D18" s="139"/>
      <c r="E18" s="139"/>
      <c r="G18" s="484"/>
      <c r="H18" s="484"/>
      <c r="I18" s="484"/>
      <c r="J18" s="485"/>
      <c r="K18" s="484"/>
    </row>
    <row r="19" spans="1:11" x14ac:dyDescent="0.25">
      <c r="B19" s="7" t="s">
        <v>443</v>
      </c>
      <c r="D19" s="100">
        <f>IF(C17=1,D27,C27)</f>
        <v>0</v>
      </c>
      <c r="G19" s="484"/>
      <c r="H19" s="483"/>
      <c r="I19" s="484"/>
      <c r="J19" s="485"/>
      <c r="K19" s="484"/>
    </row>
    <row r="20" spans="1:11" x14ac:dyDescent="0.25">
      <c r="B20" s="7" t="s">
        <v>711</v>
      </c>
      <c r="D20" s="4"/>
      <c r="G20" s="477"/>
      <c r="H20" s="477"/>
      <c r="I20" s="477"/>
      <c r="J20" s="477"/>
      <c r="K20" s="477"/>
    </row>
    <row r="21" spans="1:11" x14ac:dyDescent="0.25">
      <c r="B21" s="7" t="s">
        <v>539</v>
      </c>
      <c r="D21" s="4"/>
      <c r="G21" s="477"/>
      <c r="H21" s="477"/>
      <c r="I21" s="477"/>
      <c r="J21" s="477"/>
      <c r="K21" s="477"/>
    </row>
    <row r="22" spans="1:11" ht="15.75" thickBot="1" x14ac:dyDescent="0.3">
      <c r="B22" s="7" t="s">
        <v>650</v>
      </c>
      <c r="D22" s="4"/>
      <c r="G22" s="477"/>
      <c r="H22" s="477"/>
      <c r="I22" s="477"/>
      <c r="J22" s="477"/>
      <c r="K22" s="477"/>
    </row>
    <row r="23" spans="1:11" ht="15.75" thickBot="1" x14ac:dyDescent="0.3">
      <c r="B23" s="918" t="s">
        <v>617</v>
      </c>
      <c r="C23" s="919"/>
      <c r="D23" s="507">
        <f>+D19-D20-D21-D22</f>
        <v>0</v>
      </c>
    </row>
    <row r="24" spans="1:11" ht="15.75" thickBot="1" x14ac:dyDescent="0.3"/>
    <row r="25" spans="1:11" x14ac:dyDescent="0.25">
      <c r="C25" s="920" t="s">
        <v>547</v>
      </c>
      <c r="D25" s="921"/>
    </row>
    <row r="26" spans="1:11" x14ac:dyDescent="0.25">
      <c r="C26" s="486" t="s">
        <v>548</v>
      </c>
      <c r="D26" s="487" t="s">
        <v>549</v>
      </c>
    </row>
    <row r="27" spans="1:11" ht="15.75" thickBot="1" x14ac:dyDescent="0.3">
      <c r="C27" s="488">
        <f>IFERROR(LOOKUP(D14,$A$34:$B$38,$C$34:$C$38)+((LOOKUP(D14,$A$34:$B$38,$D$34:$D$38)*(D14-LOOKUP(D14,$A$34:$B$38,$E$34:$E$38)))),0)</f>
        <v>0</v>
      </c>
      <c r="D27" s="489">
        <f>IFERROR(LOOKUP(D14,$A$47:$B$50,$C$47:$C$50)+((LOOKUP(D14,$A$47:$B$50,$D$47:$D$50)*(D14-LOOKUP(D14,$A$47:$B$50,$E$47:$E$50)))),0)</f>
        <v>0</v>
      </c>
    </row>
    <row r="31" spans="1:11" x14ac:dyDescent="0.25">
      <c r="A31" s="113" t="s">
        <v>712</v>
      </c>
      <c r="D31" s="490" t="s">
        <v>532</v>
      </c>
    </row>
    <row r="33" spans="1:6" ht="30" x14ac:dyDescent="0.25">
      <c r="A33" s="528" t="s">
        <v>531</v>
      </c>
      <c r="B33" s="529"/>
      <c r="C33" s="319" t="s">
        <v>527</v>
      </c>
      <c r="D33" s="319" t="s">
        <v>528</v>
      </c>
      <c r="E33" s="312" t="s">
        <v>441</v>
      </c>
    </row>
    <row r="34" spans="1:6" x14ac:dyDescent="0.25">
      <c r="A34" s="316" t="s">
        <v>529</v>
      </c>
      <c r="B34" s="316" t="s">
        <v>530</v>
      </c>
      <c r="C34" s="138"/>
      <c r="D34" s="138"/>
      <c r="E34" s="138"/>
    </row>
    <row r="35" spans="1:6" x14ac:dyDescent="0.25">
      <c r="A35" s="491">
        <v>0</v>
      </c>
      <c r="B35" s="492">
        <v>40107213.859999999</v>
      </c>
      <c r="C35" s="491">
        <v>0</v>
      </c>
      <c r="D35" s="493">
        <v>5.0000000000000001E-3</v>
      </c>
      <c r="E35" s="491">
        <v>0</v>
      </c>
    </row>
    <row r="36" spans="1:6" x14ac:dyDescent="0.25">
      <c r="A36" s="492">
        <v>40107213.859999999</v>
      </c>
      <c r="B36" s="492">
        <v>86898963.430000007</v>
      </c>
      <c r="C36" s="492">
        <v>200536.07</v>
      </c>
      <c r="D36" s="493">
        <v>7.4999999999999997E-3</v>
      </c>
      <c r="E36" s="492">
        <v>40107213.859999999</v>
      </c>
    </row>
    <row r="37" spans="1:6" x14ac:dyDescent="0.25">
      <c r="A37" s="492">
        <v>86898963.430000007</v>
      </c>
      <c r="B37" s="492">
        <v>240643283.28</v>
      </c>
      <c r="C37" s="492">
        <v>551474.18999999994</v>
      </c>
      <c r="D37" s="493">
        <v>0.01</v>
      </c>
      <c r="E37" s="492">
        <v>86898963.430000007</v>
      </c>
    </row>
    <row r="38" spans="1:6" x14ac:dyDescent="0.25">
      <c r="A38" s="492">
        <v>240643283.28</v>
      </c>
      <c r="B38" s="492" t="s">
        <v>442</v>
      </c>
      <c r="C38" s="492">
        <v>2088917.39</v>
      </c>
      <c r="D38" s="493">
        <v>1.2500000000000001E-2</v>
      </c>
      <c r="E38" s="492">
        <v>240643283.28</v>
      </c>
    </row>
    <row r="39" spans="1:6" x14ac:dyDescent="0.25">
      <c r="A39" s="640"/>
      <c r="B39" s="641"/>
      <c r="C39" s="640"/>
      <c r="D39" s="642"/>
      <c r="E39" s="640"/>
      <c r="F39" s="118"/>
    </row>
    <row r="43" spans="1:6" x14ac:dyDescent="0.25">
      <c r="A43" s="113" t="s">
        <v>712</v>
      </c>
      <c r="D43" s="490" t="s">
        <v>533</v>
      </c>
    </row>
    <row r="45" spans="1:6" ht="30" x14ac:dyDescent="0.25">
      <c r="A45" s="530" t="s">
        <v>531</v>
      </c>
      <c r="B45" s="531"/>
      <c r="C45" s="319" t="s">
        <v>527</v>
      </c>
      <c r="D45" s="319" t="s">
        <v>528</v>
      </c>
      <c r="E45" s="312" t="s">
        <v>441</v>
      </c>
    </row>
    <row r="46" spans="1:6" x14ac:dyDescent="0.25">
      <c r="A46" s="316" t="s">
        <v>529</v>
      </c>
      <c r="B46" s="316" t="s">
        <v>530</v>
      </c>
      <c r="C46" s="138"/>
      <c r="D46" s="138"/>
      <c r="E46" s="138"/>
    </row>
    <row r="47" spans="1:6" x14ac:dyDescent="0.25">
      <c r="A47" s="615">
        <v>0</v>
      </c>
      <c r="B47" s="615">
        <v>40107213.859999999</v>
      </c>
      <c r="C47" s="615">
        <v>0</v>
      </c>
      <c r="D47" s="495">
        <v>0</v>
      </c>
      <c r="E47" s="615">
        <v>0</v>
      </c>
    </row>
    <row r="48" spans="1:6" x14ac:dyDescent="0.25">
      <c r="A48" s="615">
        <v>40107213.859999999</v>
      </c>
      <c r="B48" s="615">
        <v>86898963.430000007</v>
      </c>
      <c r="C48" s="615">
        <v>0</v>
      </c>
      <c r="D48" s="495">
        <v>2.5000000000000001E-3</v>
      </c>
      <c r="E48" s="615">
        <v>40107213.859999999</v>
      </c>
    </row>
    <row r="49" spans="1:6" x14ac:dyDescent="0.25">
      <c r="A49" s="615">
        <v>86898963.430000007</v>
      </c>
      <c r="B49" s="615">
        <v>240643283.28</v>
      </c>
      <c r="C49" s="615">
        <v>116979.37</v>
      </c>
      <c r="D49" s="495">
        <v>5.0000000000000001E-3</v>
      </c>
      <c r="E49" s="615">
        <v>86898963.430000007</v>
      </c>
    </row>
    <row r="50" spans="1:6" x14ac:dyDescent="0.25">
      <c r="A50" s="615">
        <v>240643283.28</v>
      </c>
      <c r="B50" s="615" t="s">
        <v>442</v>
      </c>
      <c r="C50" s="615">
        <v>885700.97</v>
      </c>
      <c r="D50" s="495">
        <v>7.4999999999999997E-3</v>
      </c>
      <c r="E50" s="615">
        <v>240643283.28</v>
      </c>
    </row>
    <row r="51" spans="1:6" x14ac:dyDescent="0.25">
      <c r="A51" s="643"/>
      <c r="B51" s="644"/>
      <c r="C51" s="643"/>
      <c r="D51" s="495"/>
      <c r="E51" s="643"/>
      <c r="F51" s="118"/>
    </row>
  </sheetData>
  <sheetProtection password="CF2F" sheet="1" objects="1" scenarios="1"/>
  <mergeCells count="3">
    <mergeCell ref="G13:H13"/>
    <mergeCell ref="B23:C23"/>
    <mergeCell ref="C25:D25"/>
  </mergeCells>
  <dataValidations count="1">
    <dataValidation type="list" allowBlank="1" showInputMessage="1" showErrorMessage="1" sqref="C17">
      <formula1>"0,1"</formula1>
    </dataValidation>
  </dataValidations>
  <pageMargins left="0.7" right="0.7" top="0.75" bottom="0.75" header="0.3" footer="0.3"/>
  <pageSetup orientation="portrait" horizontalDpi="4294967294" verticalDpi="4294967294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F131"/>
  <sheetViews>
    <sheetView showGridLines="0" workbookViewId="0">
      <selection activeCell="C91" sqref="C91"/>
    </sheetView>
  </sheetViews>
  <sheetFormatPr baseColWidth="10" defaultColWidth="11.42578125" defaultRowHeight="15" x14ac:dyDescent="0.25"/>
  <cols>
    <col min="1" max="1" width="100.7109375" style="7" customWidth="1"/>
    <col min="2" max="2" width="17.5703125" style="97" customWidth="1"/>
    <col min="3" max="3" width="17.28515625" style="97" customWidth="1"/>
    <col min="4" max="16384" width="11.42578125" style="7"/>
  </cols>
  <sheetData>
    <row r="5" spans="1:6" ht="15.75" x14ac:dyDescent="0.25">
      <c r="A5" s="400" t="s">
        <v>267</v>
      </c>
    </row>
    <row r="6" spans="1:6" x14ac:dyDescent="0.25">
      <c r="B6" s="496" t="s">
        <v>268</v>
      </c>
    </row>
    <row r="7" spans="1:6" x14ac:dyDescent="0.25">
      <c r="A7" s="660" t="s">
        <v>269</v>
      </c>
      <c r="B7" s="497"/>
      <c r="C7" s="497"/>
      <c r="D7" s="498"/>
      <c r="E7" s="498"/>
      <c r="F7" s="498"/>
    </row>
    <row r="8" spans="1:6" ht="8.1" customHeight="1" x14ac:dyDescent="0.25">
      <c r="A8" s="660"/>
      <c r="B8" s="497"/>
      <c r="C8" s="497"/>
      <c r="D8" s="498"/>
      <c r="E8" s="498"/>
      <c r="F8" s="498"/>
    </row>
    <row r="9" spans="1:6" ht="15" customHeight="1" x14ac:dyDescent="0.25">
      <c r="A9" s="661" t="s">
        <v>270</v>
      </c>
      <c r="B9" s="497"/>
      <c r="C9" s="497"/>
      <c r="D9" s="498"/>
      <c r="E9" s="498"/>
      <c r="F9" s="498"/>
    </row>
    <row r="10" spans="1:6" ht="15" customHeight="1" x14ac:dyDescent="0.25">
      <c r="A10" s="659" t="s">
        <v>271</v>
      </c>
      <c r="B10" s="455"/>
    </row>
    <row r="11" spans="1:6" ht="15" customHeight="1" x14ac:dyDescent="0.25">
      <c r="A11" s="659" t="s">
        <v>272</v>
      </c>
      <c r="B11" s="455"/>
    </row>
    <row r="12" spans="1:6" ht="15" customHeight="1" x14ac:dyDescent="0.25">
      <c r="A12" s="659" t="s">
        <v>273</v>
      </c>
      <c r="B12" s="455"/>
    </row>
    <row r="13" spans="1:6" ht="15" customHeight="1" x14ac:dyDescent="0.25">
      <c r="A13" s="659" t="s">
        <v>274</v>
      </c>
      <c r="B13" s="455"/>
    </row>
    <row r="14" spans="1:6" ht="15" customHeight="1" x14ac:dyDescent="0.25">
      <c r="A14" s="659" t="s">
        <v>275</v>
      </c>
      <c r="B14" s="455"/>
    </row>
    <row r="15" spans="1:6" ht="15" customHeight="1" x14ac:dyDescent="0.25">
      <c r="A15" s="659" t="s">
        <v>276</v>
      </c>
      <c r="B15" s="455"/>
    </row>
    <row r="16" spans="1:6" ht="15" customHeight="1" x14ac:dyDescent="0.25">
      <c r="A16" s="661" t="s">
        <v>277</v>
      </c>
      <c r="B16" s="455"/>
    </row>
    <row r="17" spans="1:3" ht="15" customHeight="1" x14ac:dyDescent="0.25">
      <c r="A17" s="659" t="s">
        <v>278</v>
      </c>
      <c r="B17" s="455"/>
    </row>
    <row r="18" spans="1:3" ht="15" customHeight="1" x14ac:dyDescent="0.25">
      <c r="A18" s="659" t="s">
        <v>279</v>
      </c>
      <c r="B18" s="455"/>
    </row>
    <row r="19" spans="1:3" ht="15" customHeight="1" x14ac:dyDescent="0.25">
      <c r="A19" s="659" t="s">
        <v>280</v>
      </c>
      <c r="B19" s="455"/>
    </row>
    <row r="20" spans="1:3" ht="15" customHeight="1" x14ac:dyDescent="0.25">
      <c r="A20" s="659" t="s">
        <v>281</v>
      </c>
      <c r="B20" s="455"/>
    </row>
    <row r="21" spans="1:3" ht="15" customHeight="1" x14ac:dyDescent="0.25">
      <c r="A21" s="659" t="s">
        <v>282</v>
      </c>
      <c r="B21" s="455"/>
    </row>
    <row r="22" spans="1:3" ht="15" customHeight="1" x14ac:dyDescent="0.25">
      <c r="A22" s="659" t="s">
        <v>283</v>
      </c>
      <c r="B22" s="455"/>
    </row>
    <row r="23" spans="1:3" ht="15" customHeight="1" x14ac:dyDescent="0.25">
      <c r="A23" s="659" t="s">
        <v>284</v>
      </c>
      <c r="B23" s="499"/>
    </row>
    <row r="24" spans="1:3" ht="15" customHeight="1" x14ac:dyDescent="0.25">
      <c r="A24" s="659" t="s">
        <v>285</v>
      </c>
      <c r="C24" s="667">
        <f>SUM(B10:B23)</f>
        <v>0</v>
      </c>
    </row>
    <row r="25" spans="1:3" x14ac:dyDescent="0.25">
      <c r="A25" s="404"/>
    </row>
    <row r="26" spans="1:3" x14ac:dyDescent="0.25">
      <c r="A26" s="663" t="s">
        <v>822</v>
      </c>
    </row>
    <row r="27" spans="1:3" ht="8.1" customHeight="1" x14ac:dyDescent="0.25">
      <c r="A27" s="663"/>
    </row>
    <row r="28" spans="1:3" x14ac:dyDescent="0.25">
      <c r="A28" s="658" t="s">
        <v>287</v>
      </c>
      <c r="B28" s="455"/>
    </row>
    <row r="29" spans="1:3" x14ac:dyDescent="0.25">
      <c r="A29" s="658" t="s">
        <v>288</v>
      </c>
      <c r="B29" s="455"/>
    </row>
    <row r="30" spans="1:3" x14ac:dyDescent="0.25">
      <c r="A30" s="658" t="s">
        <v>289</v>
      </c>
      <c r="B30" s="455"/>
    </row>
    <row r="31" spans="1:3" x14ac:dyDescent="0.25">
      <c r="A31" s="658" t="s">
        <v>290</v>
      </c>
      <c r="B31" s="455"/>
    </row>
    <row r="32" spans="1:3" x14ac:dyDescent="0.25">
      <c r="A32" s="658" t="s">
        <v>291</v>
      </c>
      <c r="B32" s="455"/>
    </row>
    <row r="33" spans="1:3" x14ac:dyDescent="0.25">
      <c r="A33" s="658" t="s">
        <v>815</v>
      </c>
      <c r="B33" s="455"/>
    </row>
    <row r="34" spans="1:3" x14ac:dyDescent="0.25">
      <c r="A34" s="658" t="s">
        <v>814</v>
      </c>
      <c r="B34" s="455">
        <f>+'2° CAT FA'!D18</f>
        <v>0</v>
      </c>
    </row>
    <row r="35" spans="1:3" x14ac:dyDescent="0.25">
      <c r="A35" s="658" t="s">
        <v>816</v>
      </c>
      <c r="B35" s="455">
        <f>+'4° CAT'!E14</f>
        <v>0</v>
      </c>
    </row>
    <row r="36" spans="1:3" x14ac:dyDescent="0.25">
      <c r="A36" s="658" t="s">
        <v>292</v>
      </c>
      <c r="B36" s="455"/>
    </row>
    <row r="37" spans="1:3" x14ac:dyDescent="0.25">
      <c r="A37" s="658" t="s">
        <v>293</v>
      </c>
      <c r="B37" s="455"/>
    </row>
    <row r="38" spans="1:3" x14ac:dyDescent="0.25">
      <c r="A38" s="658" t="s">
        <v>294</v>
      </c>
      <c r="B38" s="455"/>
    </row>
    <row r="39" spans="1:3" x14ac:dyDescent="0.25">
      <c r="A39" s="658" t="s">
        <v>295</v>
      </c>
      <c r="B39" s="455"/>
    </row>
    <row r="40" spans="1:3" x14ac:dyDescent="0.25">
      <c r="A40" s="658" t="s">
        <v>296</v>
      </c>
      <c r="B40" s="455"/>
    </row>
    <row r="41" spans="1:3" x14ac:dyDescent="0.25">
      <c r="A41" s="658" t="s">
        <v>297</v>
      </c>
      <c r="B41" s="455"/>
    </row>
    <row r="42" spans="1:3" ht="15.75" customHeight="1" x14ac:dyDescent="0.25">
      <c r="A42" s="658" t="s">
        <v>298</v>
      </c>
      <c r="B42" s="455"/>
    </row>
    <row r="43" spans="1:3" x14ac:dyDescent="0.25">
      <c r="A43" s="658" t="s">
        <v>299</v>
      </c>
      <c r="B43" s="455"/>
    </row>
    <row r="44" spans="1:3" x14ac:dyDescent="0.25">
      <c r="A44" s="658" t="s">
        <v>300</v>
      </c>
      <c r="B44" s="455"/>
    </row>
    <row r="45" spans="1:3" x14ac:dyDescent="0.25">
      <c r="A45" s="658" t="s">
        <v>301</v>
      </c>
      <c r="B45" s="455"/>
    </row>
    <row r="46" spans="1:3" x14ac:dyDescent="0.25">
      <c r="A46" s="658" t="s">
        <v>302</v>
      </c>
      <c r="B46" s="499"/>
    </row>
    <row r="47" spans="1:3" x14ac:dyDescent="0.25">
      <c r="A47" s="658" t="s">
        <v>285</v>
      </c>
      <c r="C47" s="104">
        <f>SUM(B28:B46)</f>
        <v>0</v>
      </c>
    </row>
    <row r="48" spans="1:3" x14ac:dyDescent="0.25">
      <c r="A48" s="404"/>
    </row>
    <row r="49" spans="1:3" x14ac:dyDescent="0.25">
      <c r="A49" s="665" t="s">
        <v>303</v>
      </c>
    </row>
    <row r="50" spans="1:3" ht="8.1" customHeight="1" x14ac:dyDescent="0.25">
      <c r="A50" s="665"/>
    </row>
    <row r="51" spans="1:3" x14ac:dyDescent="0.25">
      <c r="A51" s="664" t="s">
        <v>304</v>
      </c>
      <c r="B51" s="455"/>
    </row>
    <row r="52" spans="1:3" ht="15" customHeight="1" x14ac:dyDescent="0.25">
      <c r="A52" s="664" t="s">
        <v>305</v>
      </c>
      <c r="B52" s="455"/>
    </row>
    <row r="53" spans="1:3" x14ac:dyDescent="0.25">
      <c r="A53" s="664" t="s">
        <v>306</v>
      </c>
      <c r="B53" s="455"/>
    </row>
    <row r="54" spans="1:3" x14ac:dyDescent="0.25">
      <c r="A54" s="664" t="s">
        <v>307</v>
      </c>
      <c r="B54" s="455"/>
    </row>
    <row r="55" spans="1:3" x14ac:dyDescent="0.25">
      <c r="A55" s="664" t="s">
        <v>277</v>
      </c>
      <c r="B55" s="499"/>
    </row>
    <row r="56" spans="1:3" x14ac:dyDescent="0.25">
      <c r="A56" s="664" t="s">
        <v>285</v>
      </c>
      <c r="C56" s="666">
        <f>SUM(B51:B55)</f>
        <v>0</v>
      </c>
    </row>
    <row r="57" spans="1:3" x14ac:dyDescent="0.25">
      <c r="A57" s="404"/>
    </row>
    <row r="58" spans="1:3" x14ac:dyDescent="0.25">
      <c r="A58" s="660" t="s">
        <v>308</v>
      </c>
    </row>
    <row r="59" spans="1:3" x14ac:dyDescent="0.25">
      <c r="A59" s="659" t="s">
        <v>506</v>
      </c>
      <c r="B59" s="455"/>
    </row>
    <row r="60" spans="1:3" x14ac:dyDescent="0.25">
      <c r="A60" s="659" t="s">
        <v>507</v>
      </c>
      <c r="B60" s="455"/>
    </row>
    <row r="61" spans="1:3" x14ac:dyDescent="0.25">
      <c r="A61" s="659" t="s">
        <v>508</v>
      </c>
      <c r="B61" s="455"/>
    </row>
    <row r="62" spans="1:3" x14ac:dyDescent="0.25">
      <c r="A62" s="659" t="s">
        <v>509</v>
      </c>
      <c r="B62" s="499"/>
    </row>
    <row r="63" spans="1:3" x14ac:dyDescent="0.25">
      <c r="A63" s="659" t="s">
        <v>285</v>
      </c>
      <c r="C63" s="667">
        <f>SUM(B59:B62)</f>
        <v>0</v>
      </c>
    </row>
    <row r="64" spans="1:3" x14ac:dyDescent="0.25">
      <c r="A64" s="404"/>
    </row>
    <row r="65" spans="1:3" x14ac:dyDescent="0.25">
      <c r="A65" s="404"/>
    </row>
    <row r="66" spans="1:3" ht="30" x14ac:dyDescent="0.25">
      <c r="A66" s="669" t="s">
        <v>309</v>
      </c>
    </row>
    <row r="67" spans="1:3" x14ac:dyDescent="0.25">
      <c r="A67" s="662" t="s">
        <v>284</v>
      </c>
      <c r="B67" s="455"/>
    </row>
    <row r="68" spans="1:3" x14ac:dyDescent="0.25">
      <c r="A68" s="662" t="s">
        <v>310</v>
      </c>
      <c r="B68" s="455"/>
    </row>
    <row r="69" spans="1:3" x14ac:dyDescent="0.25">
      <c r="A69" s="662" t="s">
        <v>311</v>
      </c>
      <c r="B69" s="455"/>
    </row>
    <row r="70" spans="1:3" x14ac:dyDescent="0.25">
      <c r="A70" s="662" t="s">
        <v>312</v>
      </c>
      <c r="B70" s="455"/>
    </row>
    <row r="71" spans="1:3" x14ac:dyDescent="0.25">
      <c r="A71" s="662" t="s">
        <v>277</v>
      </c>
      <c r="B71" s="455"/>
    </row>
    <row r="72" spans="1:3" x14ac:dyDescent="0.25">
      <c r="A72" s="662" t="s">
        <v>313</v>
      </c>
      <c r="B72" s="499"/>
    </row>
    <row r="73" spans="1:3" x14ac:dyDescent="0.25">
      <c r="A73" s="662" t="s">
        <v>285</v>
      </c>
      <c r="C73" s="104">
        <f>SUM(B67:B72)</f>
        <v>0</v>
      </c>
    </row>
    <row r="74" spans="1:3" x14ac:dyDescent="0.25">
      <c r="A74" s="404"/>
    </row>
    <row r="75" spans="1:3" x14ac:dyDescent="0.25">
      <c r="A75" s="660" t="s">
        <v>702</v>
      </c>
    </row>
    <row r="76" spans="1:3" x14ac:dyDescent="0.25">
      <c r="A76" s="659" t="s">
        <v>710</v>
      </c>
      <c r="B76" s="455"/>
    </row>
    <row r="77" spans="1:3" x14ac:dyDescent="0.25">
      <c r="A77" s="660"/>
      <c r="B77" s="455"/>
    </row>
    <row r="78" spans="1:3" x14ac:dyDescent="0.25">
      <c r="A78" s="659"/>
      <c r="B78" s="455"/>
    </row>
    <row r="79" spans="1:3" x14ac:dyDescent="0.25">
      <c r="A79" s="659"/>
      <c r="B79" s="499"/>
      <c r="C79" s="667">
        <f>SUM(B75:B79)</f>
        <v>0</v>
      </c>
    </row>
    <row r="80" spans="1:3" x14ac:dyDescent="0.25">
      <c r="A80" s="404"/>
    </row>
    <row r="81" spans="1:3" x14ac:dyDescent="0.25">
      <c r="A81" s="404"/>
    </row>
    <row r="82" spans="1:3" ht="18.75" x14ac:dyDescent="0.3">
      <c r="A82" s="500" t="s">
        <v>314</v>
      </c>
      <c r="B82" s="501" t="s">
        <v>413</v>
      </c>
      <c r="C82" s="501" t="s">
        <v>414</v>
      </c>
    </row>
    <row r="83" spans="1:3" x14ac:dyDescent="0.25">
      <c r="A83" s="404"/>
      <c r="B83" s="452"/>
      <c r="C83" s="452"/>
    </row>
    <row r="84" spans="1:3" x14ac:dyDescent="0.25">
      <c r="A84" s="672" t="s">
        <v>860</v>
      </c>
      <c r="B84" s="671">
        <f>+C99-B85-B87-B96-B98-B90</f>
        <v>0</v>
      </c>
      <c r="C84" s="452"/>
    </row>
    <row r="85" spans="1:3" x14ac:dyDescent="0.25">
      <c r="A85" s="659" t="s">
        <v>269</v>
      </c>
      <c r="B85" s="668">
        <f>+C24</f>
        <v>0</v>
      </c>
      <c r="C85" s="452"/>
    </row>
    <row r="86" spans="1:3" x14ac:dyDescent="0.25">
      <c r="A86" s="658" t="s">
        <v>286</v>
      </c>
      <c r="B86" s="452"/>
      <c r="C86" s="457">
        <f>+C47</f>
        <v>0</v>
      </c>
    </row>
    <row r="87" spans="1:3" x14ac:dyDescent="0.25">
      <c r="A87" s="664" t="s">
        <v>315</v>
      </c>
      <c r="B87" s="670">
        <f>+C56</f>
        <v>0</v>
      </c>
      <c r="C87" s="452"/>
    </row>
    <row r="88" spans="1:3" x14ac:dyDescent="0.25">
      <c r="A88" s="659" t="s">
        <v>308</v>
      </c>
      <c r="B88" s="452"/>
      <c r="C88" s="668">
        <f>+C63</f>
        <v>0</v>
      </c>
    </row>
    <row r="89" spans="1:3" x14ac:dyDescent="0.25">
      <c r="A89" s="736" t="s">
        <v>820</v>
      </c>
      <c r="B89" s="745"/>
      <c r="C89" s="452">
        <f>+'Determinación IIGG'!C103</f>
        <v>0</v>
      </c>
    </row>
    <row r="90" spans="1:3" x14ac:dyDescent="0.25">
      <c r="A90" s="736" t="s">
        <v>821</v>
      </c>
      <c r="B90" s="735">
        <f>+'Determinación IIGG'!C44</f>
        <v>0</v>
      </c>
      <c r="C90" s="744"/>
    </row>
    <row r="91" spans="1:3" x14ac:dyDescent="0.25">
      <c r="A91" s="736" t="s">
        <v>316</v>
      </c>
      <c r="B91" s="735"/>
      <c r="C91" s="737"/>
    </row>
    <row r="92" spans="1:3" x14ac:dyDescent="0.25">
      <c r="A92" s="404" t="s">
        <v>317</v>
      </c>
      <c r="B92" s="452"/>
      <c r="C92" s="452"/>
    </row>
    <row r="93" spans="1:3" x14ac:dyDescent="0.25">
      <c r="A93" s="404" t="s">
        <v>859</v>
      </c>
      <c r="B93" s="452"/>
      <c r="C93" s="452">
        <f>+'1° CAT'!J56+'1° CAT'!J67</f>
        <v>0</v>
      </c>
    </row>
    <row r="94" spans="1:3" ht="30" x14ac:dyDescent="0.25">
      <c r="A94" s="662" t="s">
        <v>309</v>
      </c>
      <c r="B94" s="452"/>
      <c r="C94" s="457">
        <f>+C73</f>
        <v>0</v>
      </c>
    </row>
    <row r="95" spans="1:3" x14ac:dyDescent="0.25">
      <c r="A95" s="659" t="s">
        <v>796</v>
      </c>
      <c r="B95" s="452"/>
      <c r="C95" s="668">
        <f>+C79</f>
        <v>0</v>
      </c>
    </row>
    <row r="96" spans="1:3" x14ac:dyDescent="0.25">
      <c r="A96" s="404" t="s">
        <v>318</v>
      </c>
      <c r="B96" s="452"/>
      <c r="C96" s="452">
        <f>+'Determinación IIGG'!C23+'Determinación IIGG'!G23</f>
        <v>0</v>
      </c>
    </row>
    <row r="97" spans="1:3" x14ac:dyDescent="0.25">
      <c r="A97" s="404" t="s">
        <v>319</v>
      </c>
      <c r="B97" s="452"/>
      <c r="C97" s="452">
        <f>+'Patrimonio - BBPP'!B140</f>
        <v>0</v>
      </c>
    </row>
    <row r="98" spans="1:3" x14ac:dyDescent="0.25">
      <c r="A98" s="404" t="s">
        <v>320</v>
      </c>
      <c r="B98" s="452">
        <f>+'Patrimonio - BBPP'!C140</f>
        <v>0</v>
      </c>
      <c r="C98" s="452"/>
    </row>
    <row r="99" spans="1:3" ht="15.75" thickBot="1" x14ac:dyDescent="0.3">
      <c r="A99" s="674" t="s">
        <v>321</v>
      </c>
      <c r="B99" s="673">
        <f>SUM(B84:B98)</f>
        <v>0</v>
      </c>
      <c r="C99" s="673">
        <f>SUM(C85:C97)</f>
        <v>0</v>
      </c>
    </row>
    <row r="100" spans="1:3" ht="15.75" thickTop="1" x14ac:dyDescent="0.25">
      <c r="A100" s="404"/>
      <c r="B100" s="452"/>
      <c r="C100" s="452"/>
    </row>
    <row r="101" spans="1:3" x14ac:dyDescent="0.25">
      <c r="A101" s="404"/>
    </row>
    <row r="102" spans="1:3" x14ac:dyDescent="0.25">
      <c r="A102" s="404"/>
    </row>
    <row r="103" spans="1:3" x14ac:dyDescent="0.25">
      <c r="A103" s="404"/>
    </row>
    <row r="104" spans="1:3" x14ac:dyDescent="0.25">
      <c r="A104" s="404"/>
    </row>
    <row r="105" spans="1:3" x14ac:dyDescent="0.25">
      <c r="A105" s="404"/>
    </row>
    <row r="106" spans="1:3" x14ac:dyDescent="0.25">
      <c r="A106" s="404"/>
    </row>
    <row r="107" spans="1:3" x14ac:dyDescent="0.25">
      <c r="A107" s="404"/>
    </row>
    <row r="108" spans="1:3" x14ac:dyDescent="0.25">
      <c r="A108" s="404"/>
    </row>
    <row r="109" spans="1:3" x14ac:dyDescent="0.25">
      <c r="A109" s="404"/>
    </row>
    <row r="110" spans="1:3" x14ac:dyDescent="0.25">
      <c r="A110" s="404"/>
    </row>
    <row r="111" spans="1:3" x14ac:dyDescent="0.25">
      <c r="A111" s="404"/>
    </row>
    <row r="112" spans="1:3" x14ac:dyDescent="0.25">
      <c r="A112" s="404"/>
    </row>
    <row r="113" spans="1:1" x14ac:dyDescent="0.25">
      <c r="A113" s="404"/>
    </row>
    <row r="114" spans="1:1" x14ac:dyDescent="0.25">
      <c r="A114" s="404"/>
    </row>
    <row r="115" spans="1:1" x14ac:dyDescent="0.25">
      <c r="A115" s="404"/>
    </row>
    <row r="116" spans="1:1" x14ac:dyDescent="0.25">
      <c r="A116" s="404"/>
    </row>
    <row r="117" spans="1:1" x14ac:dyDescent="0.25">
      <c r="A117" s="404"/>
    </row>
    <row r="118" spans="1:1" x14ac:dyDescent="0.25">
      <c r="A118" s="404"/>
    </row>
    <row r="119" spans="1:1" x14ac:dyDescent="0.25">
      <c r="A119" s="404"/>
    </row>
    <row r="120" spans="1:1" x14ac:dyDescent="0.25">
      <c r="A120" s="404"/>
    </row>
    <row r="121" spans="1:1" x14ac:dyDescent="0.25">
      <c r="A121" s="404"/>
    </row>
    <row r="122" spans="1:1" x14ac:dyDescent="0.25">
      <c r="A122" s="404"/>
    </row>
    <row r="123" spans="1:1" x14ac:dyDescent="0.25">
      <c r="A123" s="404"/>
    </row>
    <row r="124" spans="1:1" x14ac:dyDescent="0.25">
      <c r="A124" s="404"/>
    </row>
    <row r="125" spans="1:1" x14ac:dyDescent="0.25">
      <c r="A125" s="404"/>
    </row>
    <row r="126" spans="1:1" x14ac:dyDescent="0.25">
      <c r="A126" s="404"/>
    </row>
    <row r="127" spans="1:1" x14ac:dyDescent="0.25">
      <c r="A127" s="404"/>
    </row>
    <row r="128" spans="1:1" x14ac:dyDescent="0.25">
      <c r="A128" s="404"/>
    </row>
    <row r="129" spans="1:1" x14ac:dyDescent="0.25">
      <c r="A129" s="404"/>
    </row>
    <row r="130" spans="1:1" x14ac:dyDescent="0.25">
      <c r="A130" s="404"/>
    </row>
    <row r="131" spans="1:1" x14ac:dyDescent="0.25">
      <c r="A131" s="404"/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60"/>
  <sheetViews>
    <sheetView showGridLines="0" topLeftCell="B7" zoomScale="85" zoomScaleNormal="85" workbookViewId="0">
      <selection activeCell="G14" sqref="G14"/>
    </sheetView>
  </sheetViews>
  <sheetFormatPr baseColWidth="10" defaultColWidth="11.42578125" defaultRowHeight="15" x14ac:dyDescent="0.25"/>
  <cols>
    <col min="1" max="1" width="3.5703125" style="7" customWidth="1"/>
    <col min="2" max="2" width="63.5703125" style="7" customWidth="1"/>
    <col min="3" max="3" width="15" style="621" bestFit="1" customWidth="1"/>
    <col min="4" max="4" width="4.5703125" style="7" customWidth="1"/>
    <col min="5" max="5" width="31.42578125" style="7" bestFit="1" customWidth="1"/>
    <col min="6" max="6" width="14" style="621" bestFit="1" customWidth="1"/>
    <col min="7" max="16384" width="11.42578125" style="7"/>
  </cols>
  <sheetData>
    <row r="1" spans="2:10" s="5" customFormat="1" ht="9" customHeight="1" thickBot="1" x14ac:dyDescent="0.3"/>
    <row r="2" spans="2:10" s="5" customFormat="1" ht="9" customHeight="1" x14ac:dyDescent="0.25">
      <c r="J2" s="922" t="s">
        <v>713</v>
      </c>
    </row>
    <row r="3" spans="2:10" s="5" customFormat="1" ht="9" customHeight="1" x14ac:dyDescent="0.25">
      <c r="J3" s="923"/>
    </row>
    <row r="4" spans="2:10" s="5" customFormat="1" ht="9" customHeight="1" x14ac:dyDescent="0.25">
      <c r="J4" s="923"/>
    </row>
    <row r="5" spans="2:10" s="5" customFormat="1" ht="9" customHeight="1" thickBot="1" x14ac:dyDescent="0.3">
      <c r="J5" s="924"/>
    </row>
    <row r="6" spans="2:10" s="6" customFormat="1" ht="9" customHeight="1" thickBot="1" x14ac:dyDescent="0.3"/>
    <row r="7" spans="2:10" ht="18.75" x14ac:dyDescent="0.3">
      <c r="B7" s="620"/>
      <c r="F7" s="622"/>
      <c r="G7" s="623"/>
    </row>
    <row r="8" spans="2:10" ht="18.75" x14ac:dyDescent="0.3">
      <c r="B8" s="620" t="s">
        <v>158</v>
      </c>
      <c r="F8" s="624" t="s">
        <v>107</v>
      </c>
      <c r="G8" s="625" t="s">
        <v>157</v>
      </c>
    </row>
    <row r="10" spans="2:10" ht="15.75" x14ac:dyDescent="0.25">
      <c r="B10" s="402" t="s">
        <v>156</v>
      </c>
    </row>
    <row r="12" spans="2:10" x14ac:dyDescent="0.25">
      <c r="B12" s="113" t="s">
        <v>155</v>
      </c>
      <c r="E12" s="113" t="s">
        <v>154</v>
      </c>
    </row>
    <row r="14" spans="2:10" x14ac:dyDescent="0.25">
      <c r="B14" s="113" t="s">
        <v>153</v>
      </c>
      <c r="E14" s="113" t="s">
        <v>152</v>
      </c>
      <c r="F14" s="97"/>
    </row>
    <row r="15" spans="2:10" ht="12.2" customHeight="1" x14ac:dyDescent="0.25">
      <c r="B15" s="7" t="s">
        <v>151</v>
      </c>
      <c r="C15" s="97">
        <f>+'3° CAT (Unipersonal)'!F7</f>
        <v>0</v>
      </c>
      <c r="E15" s="7" t="s">
        <v>150</v>
      </c>
      <c r="F15" s="97">
        <f>+'3° CAT (Unipersonal)'!F53</f>
        <v>0</v>
      </c>
    </row>
    <row r="16" spans="2:10" x14ac:dyDescent="0.25">
      <c r="B16" s="7" t="s">
        <v>149</v>
      </c>
      <c r="C16" s="97">
        <f>+'3° CAT (Unipersonal)'!F8</f>
        <v>0</v>
      </c>
      <c r="E16" s="7" t="s">
        <v>148</v>
      </c>
      <c r="F16" s="97">
        <f>+'3° CAT (Unipersonal)'!F54</f>
        <v>0</v>
      </c>
    </row>
    <row r="17" spans="2:6" x14ac:dyDescent="0.25">
      <c r="B17" s="7" t="s">
        <v>147</v>
      </c>
      <c r="C17" s="97">
        <f>+'3° CAT (Unipersonal)'!F9+'3° CAT (Unipersonal)'!F10+'3° CAT (Unipersonal)'!F11+'3° CAT (Unipersonal)'!F12+'3° CAT (Unipersonal)'!F13</f>
        <v>0</v>
      </c>
      <c r="E17" s="7" t="s">
        <v>132</v>
      </c>
      <c r="F17" s="97">
        <f>+'3° CAT (Unipersonal)'!F55</f>
        <v>0</v>
      </c>
    </row>
    <row r="18" spans="2:6" x14ac:dyDescent="0.25">
      <c r="B18" s="7" t="s">
        <v>146</v>
      </c>
      <c r="C18" s="97">
        <f>+'3° CAT (Unipersonal)'!F14</f>
        <v>0</v>
      </c>
      <c r="E18" s="7" t="s">
        <v>89</v>
      </c>
      <c r="F18" s="97">
        <f>+'3° CAT (Unipersonal)'!F56</f>
        <v>0</v>
      </c>
    </row>
    <row r="19" spans="2:6" x14ac:dyDescent="0.25">
      <c r="B19" s="7" t="s">
        <v>89</v>
      </c>
      <c r="C19" s="97">
        <f>+'3° CAT (Unipersonal)'!F15</f>
        <v>0</v>
      </c>
      <c r="F19" s="832"/>
    </row>
    <row r="20" spans="2:6" x14ac:dyDescent="0.25">
      <c r="C20" s="832"/>
      <c r="E20" s="113" t="s">
        <v>145</v>
      </c>
      <c r="F20" s="832"/>
    </row>
    <row r="21" spans="2:6" x14ac:dyDescent="0.25">
      <c r="B21" s="113" t="s">
        <v>105</v>
      </c>
      <c r="C21" s="832"/>
      <c r="E21" s="7" t="s">
        <v>144</v>
      </c>
      <c r="F21" s="97">
        <f>+'3° CAT (Unipersonal)'!F59</f>
        <v>0</v>
      </c>
    </row>
    <row r="22" spans="2:6" x14ac:dyDescent="0.25">
      <c r="B22" s="7" t="s">
        <v>143</v>
      </c>
      <c r="C22" s="97">
        <f>+'3° CAT (Unipersonal)'!F19</f>
        <v>0</v>
      </c>
      <c r="E22" s="7" t="s">
        <v>142</v>
      </c>
      <c r="F22" s="97">
        <f>+'3° CAT (Unipersonal)'!F60</f>
        <v>0</v>
      </c>
    </row>
    <row r="23" spans="2:6" x14ac:dyDescent="0.25">
      <c r="B23" s="7" t="s">
        <v>141</v>
      </c>
      <c r="C23" s="97">
        <f>+'3° CAT (Unipersonal)'!F20</f>
        <v>0</v>
      </c>
      <c r="E23" s="7" t="s">
        <v>140</v>
      </c>
      <c r="F23" s="97">
        <f>+'3° CAT (Unipersonal)'!F61</f>
        <v>0</v>
      </c>
    </row>
    <row r="24" spans="2:6" x14ac:dyDescent="0.25">
      <c r="B24" s="7" t="s">
        <v>139</v>
      </c>
      <c r="C24" s="97">
        <f>+'3° CAT (Unipersonal)'!F21</f>
        <v>0</v>
      </c>
      <c r="E24" s="7" t="s">
        <v>138</v>
      </c>
      <c r="F24" s="97">
        <f>+'3° CAT (Unipersonal)'!F62</f>
        <v>0</v>
      </c>
    </row>
    <row r="25" spans="2:6" ht="15.75" customHeight="1" x14ac:dyDescent="0.25">
      <c r="B25" s="7" t="s">
        <v>137</v>
      </c>
      <c r="C25" s="97">
        <f>+'3° CAT (Unipersonal)'!F22</f>
        <v>0</v>
      </c>
      <c r="E25" s="7" t="s">
        <v>136</v>
      </c>
      <c r="F25" s="97">
        <f>+'3° CAT (Unipersonal)'!F63</f>
        <v>0</v>
      </c>
    </row>
    <row r="26" spans="2:6" ht="15.75" customHeight="1" x14ac:dyDescent="0.25">
      <c r="B26" s="7" t="s">
        <v>89</v>
      </c>
      <c r="C26" s="97">
        <f>+'3° CAT (Unipersonal)'!F23</f>
        <v>0</v>
      </c>
      <c r="E26" s="7" t="s">
        <v>89</v>
      </c>
      <c r="F26" s="97">
        <f>+'3° CAT (Unipersonal)'!F64</f>
        <v>0</v>
      </c>
    </row>
    <row r="27" spans="2:6" ht="15.75" customHeight="1" x14ac:dyDescent="0.25">
      <c r="C27" s="832"/>
      <c r="F27" s="832"/>
    </row>
    <row r="28" spans="2:6" x14ac:dyDescent="0.25">
      <c r="B28" s="113" t="s">
        <v>135</v>
      </c>
      <c r="C28" s="832"/>
      <c r="F28" s="832"/>
    </row>
    <row r="29" spans="2:6" x14ac:dyDescent="0.25">
      <c r="B29" s="7" t="s">
        <v>134</v>
      </c>
      <c r="C29" s="97">
        <f>+'3° CAT (Unipersonal)'!F27</f>
        <v>0</v>
      </c>
      <c r="E29" s="113" t="s">
        <v>133</v>
      </c>
      <c r="F29" s="97"/>
    </row>
    <row r="30" spans="2:6" x14ac:dyDescent="0.25">
      <c r="B30" s="7" t="s">
        <v>132</v>
      </c>
      <c r="C30" s="97">
        <f>+'3° CAT (Unipersonal)'!F28</f>
        <v>0</v>
      </c>
      <c r="E30" s="7" t="s">
        <v>131</v>
      </c>
      <c r="F30" s="97">
        <f>+'3° CAT (Unipersonal)'!F67</f>
        <v>0</v>
      </c>
    </row>
    <row r="31" spans="2:6" x14ac:dyDescent="0.25">
      <c r="B31" s="7" t="s">
        <v>130</v>
      </c>
      <c r="C31" s="104">
        <v>0</v>
      </c>
      <c r="E31" s="7" t="s">
        <v>129</v>
      </c>
      <c r="F31" s="97">
        <f>+'3° CAT (Unipersonal)'!F68</f>
        <v>0</v>
      </c>
    </row>
    <row r="32" spans="2:6" x14ac:dyDescent="0.25">
      <c r="B32" s="7" t="s">
        <v>128</v>
      </c>
      <c r="C32" s="104">
        <v>0</v>
      </c>
      <c r="E32" s="7" t="s">
        <v>89</v>
      </c>
      <c r="F32" s="97">
        <f>+'3° CAT (Unipersonal)'!F69</f>
        <v>0</v>
      </c>
    </row>
    <row r="33" spans="2:7" x14ac:dyDescent="0.25">
      <c r="B33" s="7" t="s">
        <v>703</v>
      </c>
      <c r="C33" s="104">
        <v>0</v>
      </c>
      <c r="F33" s="832"/>
    </row>
    <row r="34" spans="2:7" x14ac:dyDescent="0.25">
      <c r="B34" s="7" t="s">
        <v>89</v>
      </c>
      <c r="C34" s="104">
        <f>+'3° CAT (Unipersonal)'!F29</f>
        <v>0</v>
      </c>
      <c r="F34" s="832"/>
    </row>
    <row r="35" spans="2:7" x14ac:dyDescent="0.25">
      <c r="C35" s="832"/>
      <c r="F35" s="832"/>
    </row>
    <row r="36" spans="2:7" x14ac:dyDescent="0.25">
      <c r="B36" s="113" t="s">
        <v>704</v>
      </c>
      <c r="C36" s="832"/>
      <c r="E36" s="113" t="s">
        <v>127</v>
      </c>
      <c r="F36" s="97"/>
    </row>
    <row r="37" spans="2:7" x14ac:dyDescent="0.25">
      <c r="B37" s="7" t="s">
        <v>705</v>
      </c>
      <c r="C37" s="97">
        <f>+'3° CAT (Unipersonal)'!F38</f>
        <v>0</v>
      </c>
      <c r="E37" s="7" t="s">
        <v>126</v>
      </c>
      <c r="F37" s="104"/>
    </row>
    <row r="38" spans="2:7" x14ac:dyDescent="0.25">
      <c r="B38" s="7" t="s">
        <v>89</v>
      </c>
      <c r="C38" s="97">
        <f>+'3° CAT (Unipersonal)'!F39+'3° CAT (Unipersonal)'!F40</f>
        <v>0</v>
      </c>
      <c r="E38" s="7" t="s">
        <v>89</v>
      </c>
      <c r="F38" s="104"/>
    </row>
    <row r="39" spans="2:7" x14ac:dyDescent="0.25">
      <c r="C39" s="832"/>
      <c r="F39" s="832"/>
    </row>
    <row r="40" spans="2:7" x14ac:dyDescent="0.25">
      <c r="B40" s="113" t="s">
        <v>125</v>
      </c>
      <c r="C40" s="832"/>
      <c r="E40" s="113" t="s">
        <v>124</v>
      </c>
      <c r="F40" s="832"/>
    </row>
    <row r="41" spans="2:7" x14ac:dyDescent="0.25">
      <c r="B41" s="7" t="s">
        <v>706</v>
      </c>
      <c r="C41" s="104">
        <v>0</v>
      </c>
      <c r="E41" s="7" t="s">
        <v>123</v>
      </c>
      <c r="F41" s="104">
        <v>0</v>
      </c>
      <c r="G41" s="621"/>
    </row>
    <row r="42" spans="2:7" x14ac:dyDescent="0.25">
      <c r="B42" s="7" t="s">
        <v>707</v>
      </c>
      <c r="C42" s="104">
        <v>0</v>
      </c>
      <c r="F42" s="832"/>
      <c r="G42" s="621"/>
    </row>
    <row r="43" spans="2:7" x14ac:dyDescent="0.25">
      <c r="B43" s="7" t="s">
        <v>708</v>
      </c>
      <c r="C43" s="104">
        <v>0</v>
      </c>
      <c r="E43" s="7" t="s">
        <v>122</v>
      </c>
      <c r="F43" s="97"/>
      <c r="G43" s="621"/>
    </row>
    <row r="44" spans="2:7" x14ac:dyDescent="0.25">
      <c r="B44" s="7" t="s">
        <v>709</v>
      </c>
      <c r="C44" s="104">
        <v>0</v>
      </c>
      <c r="E44" s="7" t="s">
        <v>89</v>
      </c>
      <c r="F44" s="104">
        <v>0</v>
      </c>
      <c r="G44" s="621"/>
    </row>
    <row r="45" spans="2:7" x14ac:dyDescent="0.25">
      <c r="B45" s="7" t="s">
        <v>121</v>
      </c>
      <c r="C45" s="104">
        <v>0</v>
      </c>
      <c r="F45" s="832"/>
      <c r="G45" s="621"/>
    </row>
    <row r="46" spans="2:7" x14ac:dyDescent="0.25">
      <c r="B46" s="7" t="s">
        <v>89</v>
      </c>
      <c r="C46" s="104">
        <v>0</v>
      </c>
      <c r="F46" s="832"/>
    </row>
    <row r="47" spans="2:7" x14ac:dyDescent="0.25">
      <c r="C47" s="832"/>
      <c r="F47" s="832"/>
    </row>
    <row r="48" spans="2:7" x14ac:dyDescent="0.25">
      <c r="B48" s="113" t="s">
        <v>120</v>
      </c>
      <c r="C48" s="832"/>
      <c r="F48" s="626"/>
    </row>
    <row r="49" spans="2:6" x14ac:dyDescent="0.25">
      <c r="B49" s="7" t="s">
        <v>119</v>
      </c>
      <c r="C49" s="104">
        <v>0</v>
      </c>
      <c r="F49" s="626"/>
    </row>
    <row r="50" spans="2:6" x14ac:dyDescent="0.25">
      <c r="B50" s="7" t="s">
        <v>118</v>
      </c>
      <c r="C50" s="104">
        <v>0</v>
      </c>
      <c r="F50" s="626"/>
    </row>
    <row r="51" spans="2:6" x14ac:dyDescent="0.25">
      <c r="C51" s="832"/>
      <c r="F51" s="626"/>
    </row>
    <row r="52" spans="2:6" ht="15.75" thickBot="1" x14ac:dyDescent="0.3">
      <c r="B52" s="145" t="s">
        <v>117</v>
      </c>
      <c r="C52" s="627">
        <f>SUM(C14:C51)</f>
        <v>0</v>
      </c>
      <c r="D52" s="145"/>
      <c r="E52" s="145"/>
      <c r="F52" s="627">
        <f>SUM(F14:F51)</f>
        <v>0</v>
      </c>
    </row>
    <row r="53" spans="2:6" ht="15.75" thickTop="1" x14ac:dyDescent="0.25"/>
    <row r="54" spans="2:6" x14ac:dyDescent="0.25">
      <c r="B54" s="7" t="s">
        <v>116</v>
      </c>
    </row>
    <row r="56" spans="2:6" x14ac:dyDescent="0.25">
      <c r="B56" s="7" t="s">
        <v>115</v>
      </c>
    </row>
    <row r="57" spans="2:6" x14ac:dyDescent="0.25">
      <c r="B57" s="7" t="s">
        <v>114</v>
      </c>
    </row>
    <row r="58" spans="2:6" x14ac:dyDescent="0.25">
      <c r="B58" s="7" t="s">
        <v>113</v>
      </c>
    </row>
    <row r="59" spans="2:6" x14ac:dyDescent="0.25">
      <c r="B59" s="7" t="s">
        <v>112</v>
      </c>
    </row>
    <row r="60" spans="2:6" x14ac:dyDescent="0.25">
      <c r="B60" s="7" t="s">
        <v>111</v>
      </c>
    </row>
  </sheetData>
  <mergeCells count="1">
    <mergeCell ref="J2:J5"/>
  </mergeCells>
  <pageMargins left="0.39370078740157483" right="0.39370078740157483" top="0.39370078740157483" bottom="0.39370078740157483" header="0" footer="0"/>
  <pageSetup paperSize="9" scale="66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3"/>
  <sheetViews>
    <sheetView showGridLines="0" zoomScale="85" zoomScaleNormal="85" workbookViewId="0">
      <selection activeCell="G14" sqref="G14"/>
    </sheetView>
  </sheetViews>
  <sheetFormatPr baseColWidth="10" defaultColWidth="11.42578125" defaultRowHeight="15" x14ac:dyDescent="0.25"/>
  <cols>
    <col min="1" max="1" width="3.5703125" customWidth="1"/>
    <col min="2" max="2" width="13" customWidth="1"/>
    <col min="3" max="3" width="12.42578125" customWidth="1"/>
    <col min="5" max="5" width="13.42578125" bestFit="1" customWidth="1"/>
  </cols>
  <sheetData>
    <row r="1" spans="1:15" s="5" customFormat="1" ht="9" customHeight="1" thickBot="1" x14ac:dyDescent="0.3"/>
    <row r="2" spans="1:15" s="5" customFormat="1" ht="9" customHeight="1" x14ac:dyDescent="0.25">
      <c r="O2" s="922" t="str">
        <f>+$B$10&amp;" "&amp;$C$10</f>
        <v>Periodo Fiscal 2024</v>
      </c>
    </row>
    <row r="3" spans="1:15" s="5" customFormat="1" ht="9" customHeight="1" x14ac:dyDescent="0.25">
      <c r="O3" s="923"/>
    </row>
    <row r="4" spans="1:15" s="5" customFormat="1" ht="9" customHeight="1" x14ac:dyDescent="0.25">
      <c r="O4" s="923"/>
    </row>
    <row r="5" spans="1:15" s="5" customFormat="1" ht="9" customHeight="1" thickBot="1" x14ac:dyDescent="0.3">
      <c r="O5" s="924"/>
    </row>
    <row r="6" spans="1:15" s="6" customFormat="1" ht="9" customHeight="1" thickBot="1" x14ac:dyDescent="0.3"/>
    <row r="7" spans="1:15" ht="20.100000000000001" customHeight="1" thickBot="1" x14ac:dyDescent="0.3">
      <c r="A7" s="628"/>
      <c r="B7" s="629"/>
      <c r="C7" s="628"/>
      <c r="D7" s="630"/>
      <c r="E7" s="631"/>
    </row>
    <row r="8" spans="1:15" ht="20.100000000000001" customHeight="1" thickBot="1" x14ac:dyDescent="0.3">
      <c r="A8" s="628"/>
      <c r="B8" s="925" t="s">
        <v>106</v>
      </c>
      <c r="C8" s="926"/>
      <c r="D8" s="926"/>
      <c r="E8" s="927"/>
      <c r="G8" s="8" t="s">
        <v>107</v>
      </c>
      <c r="H8" s="9" t="s">
        <v>108</v>
      </c>
    </row>
    <row r="9" spans="1:15" ht="20.100000000000001" customHeight="1" thickBot="1" x14ac:dyDescent="0.3">
      <c r="A9" s="628"/>
      <c r="B9" s="628"/>
      <c r="C9" s="628"/>
      <c r="D9" s="628"/>
      <c r="E9" s="628"/>
    </row>
    <row r="10" spans="1:15" ht="20.100000000000001" customHeight="1" thickBot="1" x14ac:dyDescent="0.3">
      <c r="A10" s="628"/>
      <c r="B10" s="632" t="s">
        <v>109</v>
      </c>
      <c r="C10" s="633">
        <v>2024</v>
      </c>
      <c r="D10" s="628"/>
      <c r="E10" s="628"/>
    </row>
    <row r="11" spans="1:15" ht="20.100000000000001" customHeight="1" x14ac:dyDescent="0.25">
      <c r="A11" s="628"/>
      <c r="B11" s="628"/>
      <c r="C11" s="628"/>
      <c r="D11" s="628"/>
      <c r="E11" s="628"/>
    </row>
    <row r="12" spans="1:15" ht="20.100000000000001" customHeight="1" thickBot="1" x14ac:dyDescent="0.3">
      <c r="A12" s="628"/>
      <c r="B12" s="634" t="s">
        <v>110</v>
      </c>
      <c r="C12" s="635" t="s">
        <v>108</v>
      </c>
      <c r="D12" s="628"/>
      <c r="E12" s="628"/>
    </row>
    <row r="13" spans="1:15" ht="20.100000000000001" customHeight="1" thickBot="1" x14ac:dyDescent="0.3">
      <c r="A13" s="628"/>
      <c r="B13" s="636">
        <v>45261</v>
      </c>
      <c r="C13" s="637">
        <v>3533.1922</v>
      </c>
      <c r="D13" s="628"/>
    </row>
    <row r="14" spans="1:15" ht="20.100000000000001" customHeight="1" thickBot="1" x14ac:dyDescent="0.3">
      <c r="A14" s="628"/>
      <c r="B14" s="636">
        <v>45292</v>
      </c>
      <c r="C14" s="637">
        <v>4261.5324000000001</v>
      </c>
      <c r="D14" s="628"/>
    </row>
    <row r="15" spans="1:15" ht="20.100000000000001" customHeight="1" thickBot="1" x14ac:dyDescent="0.3">
      <c r="A15" s="628"/>
      <c r="B15" s="636">
        <v>45323</v>
      </c>
      <c r="C15" s="637">
        <v>4825.7880999999998</v>
      </c>
      <c r="D15" s="628"/>
    </row>
    <row r="16" spans="1:15" ht="20.100000000000001" customHeight="1" thickBot="1" x14ac:dyDescent="0.3">
      <c r="A16" s="628"/>
      <c r="B16" s="636">
        <v>45352</v>
      </c>
      <c r="C16" s="637">
        <v>5357.0928999999996</v>
      </c>
      <c r="D16" s="628"/>
    </row>
    <row r="17" spans="1:5" ht="20.100000000000001" customHeight="1" thickBot="1" x14ac:dyDescent="0.3">
      <c r="A17" s="628"/>
      <c r="B17" s="636">
        <v>45383</v>
      </c>
      <c r="C17" s="637">
        <v>5830.2271000000001</v>
      </c>
      <c r="D17" s="628"/>
    </row>
    <row r="18" spans="1:5" ht="20.100000000000001" customHeight="1" thickBot="1" x14ac:dyDescent="0.3">
      <c r="A18" s="628"/>
      <c r="B18" s="636">
        <v>45413</v>
      </c>
      <c r="C18" s="637">
        <v>6073.7165000000005</v>
      </c>
      <c r="D18" s="628"/>
    </row>
    <row r="19" spans="1:5" ht="20.100000000000001" customHeight="1" thickBot="1" x14ac:dyDescent="0.3">
      <c r="A19" s="628"/>
      <c r="B19" s="636">
        <v>45444</v>
      </c>
      <c r="C19" s="637">
        <v>6351.7145</v>
      </c>
      <c r="D19" s="628"/>
    </row>
    <row r="20" spans="1:5" ht="20.100000000000001" customHeight="1" thickBot="1" x14ac:dyDescent="0.3">
      <c r="A20" s="628"/>
      <c r="B20" s="636">
        <v>45474</v>
      </c>
      <c r="C20" s="637">
        <v>6607.7479000000003</v>
      </c>
      <c r="D20" s="628"/>
    </row>
    <row r="21" spans="1:5" ht="20.100000000000001" customHeight="1" thickBot="1" x14ac:dyDescent="0.3">
      <c r="A21" s="628"/>
      <c r="B21" s="636">
        <v>45505</v>
      </c>
      <c r="C21" s="637">
        <v>6883.4412000000002</v>
      </c>
      <c r="D21" s="628"/>
    </row>
    <row r="22" spans="1:5" ht="20.100000000000001" customHeight="1" thickBot="1" x14ac:dyDescent="0.3">
      <c r="A22" s="628"/>
      <c r="B22" s="636">
        <v>45536</v>
      </c>
      <c r="C22" s="637">
        <v>7122.2421000000004</v>
      </c>
      <c r="D22" s="628"/>
    </row>
    <row r="23" spans="1:5" ht="20.100000000000001" customHeight="1" thickBot="1" x14ac:dyDescent="0.3">
      <c r="A23" s="628"/>
      <c r="B23" s="636">
        <v>45566</v>
      </c>
      <c r="C23" s="637">
        <v>7313.9542000000001</v>
      </c>
      <c r="D23" s="628"/>
    </row>
    <row r="24" spans="1:5" ht="20.100000000000001" customHeight="1" thickBot="1" x14ac:dyDescent="0.3">
      <c r="A24" s="628"/>
      <c r="B24" s="636">
        <v>45597</v>
      </c>
      <c r="C24" s="637">
        <v>7491.4314000000004</v>
      </c>
      <c r="D24" s="628"/>
    </row>
    <row r="25" spans="1:5" ht="20.100000000000001" customHeight="1" x14ac:dyDescent="0.25">
      <c r="A25" s="628"/>
      <c r="B25" s="638">
        <v>45627</v>
      </c>
      <c r="C25" s="639">
        <v>7694.0074999999997</v>
      </c>
      <c r="D25" s="628"/>
    </row>
    <row r="26" spans="1:5" ht="20.100000000000001" customHeight="1" x14ac:dyDescent="0.25">
      <c r="A26" s="628"/>
      <c r="B26" s="628"/>
      <c r="C26" s="628"/>
      <c r="D26" s="628"/>
      <c r="E26" s="628"/>
    </row>
    <row r="27" spans="1:5" ht="20.100000000000001" customHeight="1" x14ac:dyDescent="0.25">
      <c r="A27" s="628"/>
      <c r="B27" s="628"/>
      <c r="C27" s="628"/>
      <c r="D27" s="628"/>
      <c r="E27" s="628"/>
    </row>
    <row r="28" spans="1:5" ht="20.100000000000001" customHeight="1" x14ac:dyDescent="0.25">
      <c r="A28" s="628"/>
      <c r="B28" s="628"/>
      <c r="C28" s="628"/>
      <c r="D28" s="628"/>
      <c r="E28" s="628"/>
    </row>
    <row r="29" spans="1:5" ht="20.100000000000001" customHeight="1" x14ac:dyDescent="0.25">
      <c r="A29" s="628"/>
      <c r="B29" s="628"/>
      <c r="C29" s="628"/>
      <c r="D29" s="628"/>
      <c r="E29" s="628"/>
    </row>
    <row r="30" spans="1:5" ht="20.100000000000001" customHeight="1" x14ac:dyDescent="0.25">
      <c r="A30" s="628"/>
      <c r="B30" s="628"/>
      <c r="C30" s="628"/>
      <c r="D30" s="628"/>
      <c r="E30" s="628"/>
    </row>
    <row r="31" spans="1:5" ht="20.100000000000001" customHeight="1" x14ac:dyDescent="0.25">
      <c r="A31" s="628"/>
      <c r="B31" s="628"/>
      <c r="C31" s="628"/>
      <c r="D31" s="628"/>
      <c r="E31" s="628"/>
    </row>
    <row r="32" spans="1:5" ht="20.100000000000001" customHeight="1" x14ac:dyDescent="0.25">
      <c r="A32" s="628"/>
      <c r="B32" s="628"/>
      <c r="C32" s="628"/>
      <c r="D32" s="628"/>
      <c r="E32" s="628"/>
    </row>
    <row r="33" spans="1:5" ht="20.100000000000001" customHeight="1" x14ac:dyDescent="0.25">
      <c r="A33" s="628"/>
      <c r="B33" s="628"/>
      <c r="C33" s="628"/>
      <c r="D33" s="628"/>
      <c r="E33" s="628"/>
    </row>
    <row r="34" spans="1:5" ht="20.100000000000001" customHeight="1" x14ac:dyDescent="0.25">
      <c r="A34" s="628"/>
      <c r="B34" s="628"/>
      <c r="C34" s="628"/>
      <c r="D34" s="628"/>
      <c r="E34" s="628"/>
    </row>
    <row r="35" spans="1:5" ht="20.100000000000001" customHeight="1" x14ac:dyDescent="0.25">
      <c r="A35" s="628"/>
      <c r="B35" s="628"/>
      <c r="C35" s="628"/>
      <c r="D35" s="628"/>
      <c r="E35" s="628"/>
    </row>
    <row r="36" spans="1:5" ht="20.100000000000001" customHeight="1" x14ac:dyDescent="0.25">
      <c r="A36" s="628"/>
      <c r="B36" s="628"/>
      <c r="C36" s="628"/>
      <c r="D36" s="628"/>
      <c r="E36" s="628"/>
    </row>
    <row r="37" spans="1:5" ht="20.100000000000001" customHeight="1" x14ac:dyDescent="0.25">
      <c r="A37" s="628"/>
      <c r="B37" s="628"/>
      <c r="C37" s="628"/>
      <c r="D37" s="628"/>
      <c r="E37" s="628"/>
    </row>
    <row r="38" spans="1:5" ht="20.100000000000001" customHeight="1" x14ac:dyDescent="0.25">
      <c r="A38" s="628"/>
      <c r="B38" s="628"/>
      <c r="C38" s="628"/>
      <c r="D38" s="628"/>
      <c r="E38" s="628"/>
    </row>
    <row r="39" spans="1:5" ht="20.100000000000001" customHeight="1" x14ac:dyDescent="0.25">
      <c r="A39" s="628"/>
      <c r="B39" s="628"/>
      <c r="C39" s="628"/>
      <c r="D39" s="628"/>
      <c r="E39" s="628"/>
    </row>
    <row r="40" spans="1:5" ht="20.100000000000001" customHeight="1" x14ac:dyDescent="0.25">
      <c r="A40" s="628"/>
      <c r="B40" s="628"/>
      <c r="C40" s="628"/>
      <c r="D40" s="628"/>
      <c r="E40" s="628"/>
    </row>
    <row r="41" spans="1:5" ht="20.100000000000001" customHeight="1" x14ac:dyDescent="0.25">
      <c r="A41" s="628"/>
      <c r="B41" s="628"/>
      <c r="C41" s="628"/>
      <c r="D41" s="628"/>
      <c r="E41" s="628"/>
    </row>
    <row r="42" spans="1:5" ht="20.100000000000001" customHeight="1" x14ac:dyDescent="0.25">
      <c r="A42" s="628"/>
      <c r="B42" s="628"/>
      <c r="C42" s="628"/>
      <c r="D42" s="628"/>
      <c r="E42" s="628"/>
    </row>
    <row r="43" spans="1:5" ht="20.100000000000001" customHeight="1" x14ac:dyDescent="0.25">
      <c r="A43" s="628"/>
      <c r="B43" s="628"/>
      <c r="C43" s="628"/>
      <c r="D43" s="628"/>
      <c r="E43" s="628"/>
    </row>
    <row r="44" spans="1:5" ht="20.100000000000001" customHeight="1" x14ac:dyDescent="0.25">
      <c r="A44" s="628"/>
      <c r="B44" s="628"/>
      <c r="C44" s="628"/>
      <c r="D44" s="628"/>
      <c r="E44" s="628"/>
    </row>
    <row r="45" spans="1:5" ht="20.100000000000001" customHeight="1" x14ac:dyDescent="0.25">
      <c r="A45" s="628"/>
      <c r="B45" s="628"/>
      <c r="C45" s="628"/>
      <c r="D45" s="628"/>
      <c r="E45" s="628"/>
    </row>
    <row r="46" spans="1:5" ht="20.100000000000001" customHeight="1" x14ac:dyDescent="0.25">
      <c r="A46" s="628"/>
      <c r="B46" s="628"/>
      <c r="C46" s="628"/>
      <c r="D46" s="628"/>
      <c r="E46" s="628"/>
    </row>
    <row r="47" spans="1:5" ht="20.100000000000001" customHeight="1" x14ac:dyDescent="0.25">
      <c r="A47" s="628"/>
      <c r="B47" s="628"/>
      <c r="C47" s="628"/>
      <c r="D47" s="628"/>
      <c r="E47" s="628"/>
    </row>
    <row r="48" spans="1:5" ht="20.100000000000001" customHeight="1" x14ac:dyDescent="0.25">
      <c r="A48" s="628"/>
      <c r="B48" s="628"/>
      <c r="C48" s="628"/>
      <c r="D48" s="628"/>
      <c r="E48" s="628"/>
    </row>
    <row r="49" spans="1:5" ht="20.100000000000001" customHeight="1" x14ac:dyDescent="0.25">
      <c r="A49" s="628"/>
      <c r="B49" s="628"/>
      <c r="C49" s="628"/>
      <c r="D49" s="628"/>
      <c r="E49" s="628"/>
    </row>
    <row r="50" spans="1:5" ht="20.100000000000001" customHeight="1" x14ac:dyDescent="0.25">
      <c r="A50" s="628"/>
      <c r="B50" s="628"/>
      <c r="C50" s="628"/>
      <c r="D50" s="628"/>
      <c r="E50" s="628"/>
    </row>
    <row r="51" spans="1:5" ht="20.100000000000001" customHeight="1" x14ac:dyDescent="0.25">
      <c r="A51" s="628"/>
      <c r="B51" s="628"/>
      <c r="C51" s="628"/>
      <c r="D51" s="628"/>
      <c r="E51" s="628"/>
    </row>
    <row r="52" spans="1:5" ht="20.100000000000001" customHeight="1" x14ac:dyDescent="0.25">
      <c r="A52" s="628"/>
      <c r="B52" s="628"/>
      <c r="C52" s="628"/>
      <c r="D52" s="628"/>
      <c r="E52" s="628"/>
    </row>
    <row r="53" spans="1:5" ht="20.100000000000001" customHeight="1" x14ac:dyDescent="0.25">
      <c r="A53" s="628"/>
      <c r="B53" s="628"/>
      <c r="C53" s="628"/>
      <c r="D53" s="628"/>
      <c r="E53" s="628"/>
    </row>
    <row r="54" spans="1:5" ht="20.100000000000001" customHeight="1" x14ac:dyDescent="0.25">
      <c r="A54" s="628"/>
      <c r="B54" s="628"/>
      <c r="C54" s="628"/>
      <c r="D54" s="628"/>
      <c r="E54" s="628"/>
    </row>
    <row r="55" spans="1:5" ht="20.100000000000001" customHeight="1" x14ac:dyDescent="0.25">
      <c r="A55" s="628"/>
      <c r="B55" s="628"/>
      <c r="C55" s="628"/>
      <c r="D55" s="628"/>
      <c r="E55" s="628"/>
    </row>
    <row r="56" spans="1:5" ht="20.100000000000001" customHeight="1" x14ac:dyDescent="0.25">
      <c r="A56" s="628"/>
      <c r="B56" s="628"/>
      <c r="C56" s="628"/>
      <c r="D56" s="628"/>
      <c r="E56" s="628"/>
    </row>
    <row r="57" spans="1:5" ht="20.100000000000001" customHeight="1" x14ac:dyDescent="0.25">
      <c r="A57" s="628"/>
      <c r="B57" s="628"/>
      <c r="C57" s="628"/>
      <c r="D57" s="628"/>
      <c r="E57" s="628"/>
    </row>
    <row r="58" spans="1:5" ht="20.100000000000001" customHeight="1" x14ac:dyDescent="0.25">
      <c r="A58" s="628"/>
      <c r="B58" s="628"/>
      <c r="C58" s="628"/>
      <c r="D58" s="628"/>
      <c r="E58" s="628"/>
    </row>
    <row r="59" spans="1:5" ht="20.100000000000001" customHeight="1" x14ac:dyDescent="0.25">
      <c r="A59" s="628"/>
      <c r="B59" s="628"/>
      <c r="C59" s="628"/>
      <c r="D59" s="628"/>
      <c r="E59" s="628"/>
    </row>
    <row r="60" spans="1:5" ht="20.100000000000001" customHeight="1" x14ac:dyDescent="0.25">
      <c r="A60" s="628"/>
      <c r="B60" s="628"/>
      <c r="C60" s="628"/>
      <c r="D60" s="628"/>
      <c r="E60" s="628"/>
    </row>
    <row r="61" spans="1:5" ht="20.100000000000001" customHeight="1" x14ac:dyDescent="0.25">
      <c r="A61" s="628"/>
      <c r="B61" s="628"/>
      <c r="C61" s="628"/>
      <c r="D61" s="628"/>
      <c r="E61" s="628"/>
    </row>
    <row r="62" spans="1:5" ht="20.100000000000001" customHeight="1" x14ac:dyDescent="0.25">
      <c r="A62" s="628"/>
      <c r="B62" s="628"/>
      <c r="C62" s="628"/>
      <c r="D62" s="628"/>
      <c r="E62" s="628"/>
    </row>
    <row r="63" spans="1:5" ht="20.100000000000001" customHeight="1" x14ac:dyDescent="0.25">
      <c r="A63" s="628"/>
      <c r="B63" s="628"/>
      <c r="C63" s="628"/>
      <c r="D63" s="628"/>
      <c r="E63" s="628"/>
    </row>
  </sheetData>
  <mergeCells count="2">
    <mergeCell ref="O2:O5"/>
    <mergeCell ref="B8:E8"/>
  </mergeCells>
  <pageMargins left="0.39370078740157483" right="0.39370078740157483" top="0.39370078740157483" bottom="0.39370078740157483" header="0" footer="0"/>
  <pageSetup paperSize="9" orientation="portrait" r:id="rId1"/>
  <drawing r:id="rId2"/>
  <tableParts count="1"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5"/>
  <sheetViews>
    <sheetView showGridLines="0" topLeftCell="C1" zoomScale="85" zoomScaleNormal="85" workbookViewId="0">
      <pane ySplit="10" topLeftCell="A11" activePane="bottomLeft" state="frozen"/>
      <selection activeCell="G18" sqref="G18"/>
      <selection pane="bottomLeft" activeCell="G14" sqref="G14"/>
    </sheetView>
  </sheetViews>
  <sheetFormatPr baseColWidth="10" defaultColWidth="11.42578125" defaultRowHeight="18" customHeight="1" x14ac:dyDescent="0.25"/>
  <cols>
    <col min="1" max="1" width="3.5703125" style="10" customWidth="1"/>
    <col min="2" max="2" width="22.42578125" style="10" customWidth="1"/>
    <col min="3" max="3" width="77.42578125" style="10" customWidth="1"/>
    <col min="4" max="4" width="22.5703125" style="10" customWidth="1"/>
    <col min="5" max="5" width="21.42578125" style="67" customWidth="1"/>
    <col min="6" max="6" width="5.42578125" style="10" bestFit="1" customWidth="1"/>
    <col min="7" max="7" width="8.85546875" style="10" bestFit="1" customWidth="1"/>
    <col min="8" max="16384" width="11.42578125" style="10"/>
  </cols>
  <sheetData>
    <row r="1" spans="2:8" s="5" customFormat="1" ht="9" customHeight="1" thickBot="1" x14ac:dyDescent="0.3"/>
    <row r="2" spans="2:8" s="5" customFormat="1" ht="9" customHeight="1" x14ac:dyDescent="0.25">
      <c r="H2" s="922" t="s">
        <v>713</v>
      </c>
    </row>
    <row r="3" spans="2:8" s="5" customFormat="1" ht="9" customHeight="1" x14ac:dyDescent="0.25">
      <c r="H3" s="923"/>
    </row>
    <row r="4" spans="2:8" s="5" customFormat="1" ht="9" customHeight="1" x14ac:dyDescent="0.25">
      <c r="H4" s="923"/>
    </row>
    <row r="5" spans="2:8" s="5" customFormat="1" ht="9" customHeight="1" thickBot="1" x14ac:dyDescent="0.3">
      <c r="H5" s="924"/>
    </row>
    <row r="6" spans="2:8" s="6" customFormat="1" ht="9" customHeight="1" thickBot="1" x14ac:dyDescent="0.3"/>
    <row r="7" spans="2:8" s="7" customFormat="1" ht="9" customHeight="1" x14ac:dyDescent="0.25">
      <c r="E7" s="66"/>
    </row>
    <row r="8" spans="2:8" ht="18" customHeight="1" x14ac:dyDescent="0.25">
      <c r="B8" s="11" t="s">
        <v>181</v>
      </c>
      <c r="C8" s="11"/>
      <c r="D8" s="8" t="s">
        <v>160</v>
      </c>
      <c r="E8" s="9" t="s">
        <v>182</v>
      </c>
      <c r="G8" s="14"/>
    </row>
    <row r="9" spans="2:8" ht="18" customHeight="1" thickBot="1" x14ac:dyDescent="0.3">
      <c r="B9" s="11"/>
      <c r="C9" s="11"/>
      <c r="F9" s="68"/>
      <c r="G9" s="14"/>
    </row>
    <row r="10" spans="2:8" ht="18" customHeight="1" thickBot="1" x14ac:dyDescent="0.3">
      <c r="B10" s="934" t="s">
        <v>183</v>
      </c>
      <c r="C10" s="935"/>
      <c r="D10" s="15" t="s">
        <v>184</v>
      </c>
      <c r="E10" s="69" t="s">
        <v>185</v>
      </c>
      <c r="F10" s="70"/>
      <c r="G10" s="70"/>
    </row>
    <row r="11" spans="2:8" ht="18" customHeight="1" thickBot="1" x14ac:dyDescent="0.3">
      <c r="B11" s="936" t="s">
        <v>714</v>
      </c>
      <c r="C11" s="937"/>
      <c r="D11" s="937"/>
      <c r="E11" s="938"/>
      <c r="F11" s="68"/>
      <c r="G11" s="68"/>
    </row>
    <row r="12" spans="2:8" ht="18" customHeight="1" x14ac:dyDescent="0.25">
      <c r="B12" s="928" t="s">
        <v>155</v>
      </c>
      <c r="C12" s="939"/>
      <c r="D12" s="68" t="s">
        <v>157</v>
      </c>
      <c r="E12" s="71">
        <v>0</v>
      </c>
    </row>
    <row r="13" spans="2:8" ht="18" customHeight="1" x14ac:dyDescent="0.25">
      <c r="B13" s="930" t="s">
        <v>186</v>
      </c>
      <c r="C13" s="940"/>
      <c r="D13" s="65"/>
      <c r="E13" s="72"/>
    </row>
    <row r="14" spans="2:8" ht="28.5" customHeight="1" x14ac:dyDescent="0.25">
      <c r="B14" s="617" t="s">
        <v>187</v>
      </c>
      <c r="C14" s="618" t="s">
        <v>188</v>
      </c>
      <c r="D14" s="65"/>
      <c r="E14" s="72">
        <v>0</v>
      </c>
    </row>
    <row r="15" spans="2:8" ht="18" customHeight="1" x14ac:dyDescent="0.25">
      <c r="B15" s="617" t="s">
        <v>189</v>
      </c>
      <c r="C15" s="618" t="s">
        <v>190</v>
      </c>
      <c r="D15" s="65"/>
      <c r="E15" s="72">
        <v>0</v>
      </c>
    </row>
    <row r="16" spans="2:8" ht="18" customHeight="1" x14ac:dyDescent="0.25">
      <c r="B16" s="617" t="s">
        <v>191</v>
      </c>
      <c r="C16" s="618" t="s">
        <v>192</v>
      </c>
      <c r="D16" s="65"/>
      <c r="E16" s="72">
        <v>0</v>
      </c>
    </row>
    <row r="17" spans="2:6" ht="18" customHeight="1" x14ac:dyDescent="0.25">
      <c r="B17" s="617" t="s">
        <v>193</v>
      </c>
      <c r="C17" s="618" t="s">
        <v>194</v>
      </c>
      <c r="D17" s="65"/>
      <c r="E17" s="72">
        <v>0</v>
      </c>
    </row>
    <row r="18" spans="2:6" ht="18" customHeight="1" x14ac:dyDescent="0.25">
      <c r="B18" s="617" t="s">
        <v>195</v>
      </c>
      <c r="C18" s="618" t="s">
        <v>167</v>
      </c>
      <c r="D18" s="65"/>
      <c r="E18" s="72">
        <v>0</v>
      </c>
    </row>
    <row r="19" spans="2:6" ht="18" customHeight="1" x14ac:dyDescent="0.25">
      <c r="B19" s="617" t="s">
        <v>196</v>
      </c>
      <c r="C19" s="618" t="s">
        <v>197</v>
      </c>
      <c r="D19" s="65"/>
      <c r="E19" s="72"/>
    </row>
    <row r="20" spans="2:6" ht="18" customHeight="1" x14ac:dyDescent="0.25">
      <c r="B20" s="617" t="s">
        <v>198</v>
      </c>
      <c r="C20" s="618" t="s">
        <v>199</v>
      </c>
      <c r="D20" s="65"/>
      <c r="E20" s="72">
        <v>0</v>
      </c>
    </row>
    <row r="21" spans="2:6" ht="18" customHeight="1" x14ac:dyDescent="0.25">
      <c r="B21" s="617" t="s">
        <v>200</v>
      </c>
      <c r="C21" s="618" t="s">
        <v>201</v>
      </c>
      <c r="D21" s="65"/>
      <c r="E21" s="72">
        <v>0</v>
      </c>
    </row>
    <row r="22" spans="2:6" ht="18" customHeight="1" x14ac:dyDescent="0.25">
      <c r="B22" s="617" t="s">
        <v>202</v>
      </c>
      <c r="C22" s="618" t="s">
        <v>203</v>
      </c>
      <c r="D22" s="65"/>
      <c r="E22" s="72">
        <v>0</v>
      </c>
    </row>
    <row r="23" spans="2:6" ht="18" customHeight="1" x14ac:dyDescent="0.25">
      <c r="B23" s="617" t="s">
        <v>204</v>
      </c>
      <c r="C23" s="618" t="s">
        <v>205</v>
      </c>
      <c r="D23" s="65"/>
      <c r="E23" s="72">
        <v>0</v>
      </c>
    </row>
    <row r="24" spans="2:6" ht="18" customHeight="1" x14ac:dyDescent="0.25">
      <c r="B24" s="617" t="s">
        <v>206</v>
      </c>
      <c r="C24" s="73" t="s">
        <v>207</v>
      </c>
      <c r="D24" s="74"/>
      <c r="E24" s="75"/>
    </row>
    <row r="25" spans="2:6" ht="18" customHeight="1" x14ac:dyDescent="0.25">
      <c r="B25" s="617" t="s">
        <v>208</v>
      </c>
      <c r="C25" s="73" t="s">
        <v>209</v>
      </c>
      <c r="D25" s="74"/>
      <c r="E25" s="75"/>
    </row>
    <row r="26" spans="2:6" ht="44.45" customHeight="1" x14ac:dyDescent="0.25">
      <c r="B26" s="617" t="s">
        <v>210</v>
      </c>
      <c r="C26" s="618" t="s">
        <v>211</v>
      </c>
      <c r="D26" s="65"/>
      <c r="E26" s="72">
        <v>0</v>
      </c>
    </row>
    <row r="27" spans="2:6" ht="60" x14ac:dyDescent="0.25">
      <c r="B27" s="617" t="s">
        <v>212</v>
      </c>
      <c r="C27" s="73" t="s">
        <v>213</v>
      </c>
      <c r="D27" s="74"/>
      <c r="E27" s="75"/>
    </row>
    <row r="28" spans="2:6" ht="33" customHeight="1" x14ac:dyDescent="0.25">
      <c r="B28" s="617" t="s">
        <v>214</v>
      </c>
      <c r="C28" s="73" t="s">
        <v>215</v>
      </c>
      <c r="D28" s="76"/>
      <c r="E28" s="75"/>
    </row>
    <row r="29" spans="2:6" ht="29.25" customHeight="1" x14ac:dyDescent="0.25">
      <c r="B29" s="617" t="s">
        <v>216</v>
      </c>
      <c r="C29" s="618" t="s">
        <v>217</v>
      </c>
      <c r="D29" s="65"/>
      <c r="E29" s="72">
        <v>0</v>
      </c>
    </row>
    <row r="30" spans="2:6" ht="31.7" customHeight="1" x14ac:dyDescent="0.25">
      <c r="B30" s="932" t="s">
        <v>218</v>
      </c>
      <c r="C30" s="941"/>
      <c r="D30" s="65"/>
      <c r="E30" s="77"/>
    </row>
    <row r="31" spans="2:6" ht="33" customHeight="1" thickBot="1" x14ac:dyDescent="0.3">
      <c r="B31" s="942" t="s">
        <v>219</v>
      </c>
      <c r="C31" s="943"/>
      <c r="D31" s="78"/>
      <c r="E31" s="72"/>
    </row>
    <row r="32" spans="2:6" ht="18" customHeight="1" thickTop="1" thickBot="1" x14ac:dyDescent="0.3">
      <c r="B32" s="944" t="s">
        <v>220</v>
      </c>
      <c r="C32" s="945"/>
      <c r="D32" s="79"/>
      <c r="E32" s="80">
        <f>SUM(E12:E31)</f>
        <v>0</v>
      </c>
      <c r="F32" s="65" t="s">
        <v>221</v>
      </c>
    </row>
    <row r="33" spans="2:6" ht="18" customHeight="1" thickBot="1" x14ac:dyDescent="0.3">
      <c r="B33" s="936" t="s">
        <v>715</v>
      </c>
      <c r="C33" s="937"/>
      <c r="D33" s="937"/>
      <c r="E33" s="938"/>
      <c r="F33" s="65"/>
    </row>
    <row r="34" spans="2:6" ht="18" customHeight="1" x14ac:dyDescent="0.25">
      <c r="B34" s="928" t="s">
        <v>154</v>
      </c>
      <c r="C34" s="929"/>
      <c r="D34" s="81" t="s">
        <v>157</v>
      </c>
      <c r="E34" s="82">
        <v>0</v>
      </c>
      <c r="F34" s="65"/>
    </row>
    <row r="35" spans="2:6" ht="18" customHeight="1" x14ac:dyDescent="0.25">
      <c r="B35" s="930" t="s">
        <v>222</v>
      </c>
      <c r="C35" s="931"/>
      <c r="D35" s="83"/>
      <c r="E35" s="82"/>
      <c r="F35" s="65"/>
    </row>
    <row r="36" spans="2:6" ht="18" customHeight="1" x14ac:dyDescent="0.25">
      <c r="B36" s="932" t="s">
        <v>223</v>
      </c>
      <c r="C36" s="933"/>
      <c r="D36" s="83"/>
      <c r="E36" s="82"/>
    </row>
    <row r="37" spans="2:6" ht="15.75" thickBot="1" x14ac:dyDescent="0.3">
      <c r="B37" s="942" t="s">
        <v>224</v>
      </c>
      <c r="C37" s="951"/>
      <c r="D37" s="84"/>
      <c r="E37" s="85">
        <v>0</v>
      </c>
      <c r="F37" s="65"/>
    </row>
    <row r="38" spans="2:6" ht="18" customHeight="1" thickTop="1" thickBot="1" x14ac:dyDescent="0.3">
      <c r="B38" s="952" t="s">
        <v>225</v>
      </c>
      <c r="C38" s="953"/>
      <c r="D38" s="86"/>
      <c r="E38" s="87">
        <f>SUM(E34:E37)</f>
        <v>0</v>
      </c>
      <c r="F38" s="65" t="s">
        <v>226</v>
      </c>
    </row>
    <row r="39" spans="2:6" ht="18" customHeight="1" thickBot="1" x14ac:dyDescent="0.3">
      <c r="B39" s="934" t="s">
        <v>227</v>
      </c>
      <c r="C39" s="954"/>
      <c r="D39" s="88" t="str">
        <f>+F32&amp;" - "&amp;F38</f>
        <v>(A) - (B)</v>
      </c>
      <c r="E39" s="89">
        <f>+E32-E38</f>
        <v>0</v>
      </c>
    </row>
    <row r="40" spans="2:6" ht="18" customHeight="1" thickBot="1" x14ac:dyDescent="0.3">
      <c r="B40" s="955" t="s">
        <v>716</v>
      </c>
      <c r="C40" s="956"/>
      <c r="D40" s="956"/>
      <c r="E40" s="957"/>
    </row>
    <row r="41" spans="2:6" ht="18" customHeight="1" x14ac:dyDescent="0.25">
      <c r="B41" s="958" t="s">
        <v>717</v>
      </c>
      <c r="C41" s="959"/>
      <c r="D41" s="90">
        <v>7694.0074999999997</v>
      </c>
      <c r="E41" s="91"/>
    </row>
    <row r="42" spans="2:6" ht="18" customHeight="1" x14ac:dyDescent="0.25">
      <c r="B42" s="958" t="s">
        <v>718</v>
      </c>
      <c r="C42" s="959"/>
      <c r="D42" s="92">
        <v>3533.1922</v>
      </c>
      <c r="E42" s="54"/>
    </row>
    <row r="43" spans="2:6" ht="18" customHeight="1" thickBot="1" x14ac:dyDescent="0.3">
      <c r="B43" s="946" t="s">
        <v>719</v>
      </c>
      <c r="C43" s="947"/>
      <c r="D43" s="93">
        <f>+ROUND((D41/D42)-1,4)</f>
        <v>1.1776</v>
      </c>
      <c r="E43" s="59"/>
    </row>
    <row r="44" spans="2:6" ht="18" customHeight="1" thickTop="1" thickBot="1" x14ac:dyDescent="0.3">
      <c r="B44" s="948" t="str">
        <f>"Ajuste por inflación impositivo estático | "&amp;IF(E39&lt;0,"Positivo","Negativo")</f>
        <v>Ajuste por inflación impositivo estático | Negativo</v>
      </c>
      <c r="C44" s="949"/>
      <c r="D44" s="950"/>
      <c r="E44" s="94">
        <f>+ROUND(E39*D43,2)</f>
        <v>0</v>
      </c>
      <c r="F44" s="65" t="s">
        <v>180</v>
      </c>
    </row>
    <row r="45" spans="2:6" ht="18" customHeight="1" x14ac:dyDescent="0.25">
      <c r="E45" s="10"/>
    </row>
  </sheetData>
  <sheetProtection formatCells="0" formatColumns="0" formatRows="0" insertRows="0"/>
  <mergeCells count="20">
    <mergeCell ref="B43:C43"/>
    <mergeCell ref="B44:D44"/>
    <mergeCell ref="B37:C37"/>
    <mergeCell ref="B38:C38"/>
    <mergeCell ref="B39:C39"/>
    <mergeCell ref="B40:E40"/>
    <mergeCell ref="B41:C41"/>
    <mergeCell ref="B42:C42"/>
    <mergeCell ref="B34:C34"/>
    <mergeCell ref="B35:C35"/>
    <mergeCell ref="B36:C36"/>
    <mergeCell ref="H2:H5"/>
    <mergeCell ref="B10:C10"/>
    <mergeCell ref="B11:E11"/>
    <mergeCell ref="B12:C12"/>
    <mergeCell ref="B13:C13"/>
    <mergeCell ref="B30:C30"/>
    <mergeCell ref="B31:C31"/>
    <mergeCell ref="B32:C32"/>
    <mergeCell ref="B33:E33"/>
  </mergeCells>
  <dataValidations count="1">
    <dataValidation type="whole" operator="equal" allowBlank="1" showInputMessage="1" showErrorMessage="1" error="Conceptos no aplicables a explotación unipersonal" prompt="No ingresar valores" sqref="E27:E28 E24:E25">
      <formula1>0</formula1>
    </dataValidation>
  </dataValidations>
  <pageMargins left="0.39370078740157483" right="0.39370078740157483" top="0.39370078740157483" bottom="0.39370078740157483" header="0" footer="0"/>
  <pageSetup paperSize="9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14"/>
  <sheetViews>
    <sheetView showGridLines="0" workbookViewId="0">
      <selection activeCell="B14" sqref="B14"/>
    </sheetView>
  </sheetViews>
  <sheetFormatPr baseColWidth="10" defaultColWidth="11.42578125" defaultRowHeight="15" x14ac:dyDescent="0.25"/>
  <cols>
    <col min="1" max="1" width="55.140625" style="7" bestFit="1" customWidth="1"/>
    <col min="2" max="10" width="15.7109375" style="7" customWidth="1"/>
    <col min="11" max="12" width="11.42578125" style="7"/>
    <col min="13" max="14" width="15.7109375" style="7" customWidth="1"/>
    <col min="15" max="26" width="11.42578125" style="7"/>
    <col min="27" max="27" width="23.85546875" style="7" bestFit="1" customWidth="1"/>
    <col min="28" max="16384" width="11.42578125" style="7"/>
  </cols>
  <sheetData>
    <row r="1" spans="1:28" ht="69.95" customHeight="1" x14ac:dyDescent="0.25">
      <c r="A1"/>
      <c r="B1"/>
      <c r="C1" s="858"/>
      <c r="D1" s="858"/>
      <c r="AA1" s="7" t="s">
        <v>624</v>
      </c>
      <c r="AB1" s="7" t="s">
        <v>624</v>
      </c>
    </row>
    <row r="2" spans="1:28" ht="15.75" customHeight="1" x14ac:dyDescent="0.25">
      <c r="A2" s="862" t="s">
        <v>1</v>
      </c>
      <c r="C2" s="860" t="s">
        <v>0</v>
      </c>
      <c r="D2" s="860"/>
      <c r="E2" s="861" t="s">
        <v>4</v>
      </c>
      <c r="AA2" s="503" t="s">
        <v>71</v>
      </c>
      <c r="AB2" s="503" t="s">
        <v>85</v>
      </c>
    </row>
    <row r="3" spans="1:28" ht="15.75" customHeight="1" x14ac:dyDescent="0.25">
      <c r="A3" s="862"/>
      <c r="C3" s="107" t="s">
        <v>2</v>
      </c>
      <c r="D3" s="107" t="s">
        <v>3</v>
      </c>
      <c r="E3" s="861"/>
      <c r="AA3" s="503" t="s">
        <v>72</v>
      </c>
      <c r="AB3" s="503" t="s">
        <v>88</v>
      </c>
    </row>
    <row r="4" spans="1:28" x14ac:dyDescent="0.25">
      <c r="C4" s="108"/>
      <c r="D4" s="108"/>
      <c r="AA4" s="503" t="s">
        <v>73</v>
      </c>
      <c r="AB4" s="503"/>
    </row>
    <row r="5" spans="1:28" x14ac:dyDescent="0.25">
      <c r="A5" s="7" t="s">
        <v>5</v>
      </c>
      <c r="C5" s="97">
        <f>+F34</f>
        <v>0</v>
      </c>
      <c r="D5" s="97">
        <f>+F41</f>
        <v>0</v>
      </c>
      <c r="E5" s="97">
        <f>SUM(C5:D5)</f>
        <v>0</v>
      </c>
      <c r="AA5" s="503" t="s">
        <v>74</v>
      </c>
    </row>
    <row r="6" spans="1:28" x14ac:dyDescent="0.25">
      <c r="A6" s="7" t="s">
        <v>7</v>
      </c>
      <c r="C6" s="97">
        <f>I56</f>
        <v>0</v>
      </c>
      <c r="D6" s="97">
        <f>I67</f>
        <v>0</v>
      </c>
      <c r="E6" s="97">
        <f>SUM(C6:D6)</f>
        <v>0</v>
      </c>
      <c r="AA6" s="504" t="s">
        <v>76</v>
      </c>
    </row>
    <row r="7" spans="1:28" x14ac:dyDescent="0.25">
      <c r="A7" s="7" t="s">
        <v>8</v>
      </c>
      <c r="C7" s="104">
        <v>0</v>
      </c>
      <c r="D7" s="104">
        <v>0</v>
      </c>
      <c r="E7" s="97">
        <f>SUM(C7:D7)</f>
        <v>0</v>
      </c>
      <c r="AA7" s="504" t="s">
        <v>77</v>
      </c>
    </row>
    <row r="8" spans="1:28" x14ac:dyDescent="0.25">
      <c r="A8" s="7" t="s">
        <v>6</v>
      </c>
      <c r="C8" s="104">
        <v>0</v>
      </c>
      <c r="D8" s="104">
        <v>0</v>
      </c>
      <c r="E8" s="97">
        <f>SUM(C8:D8)</f>
        <v>0</v>
      </c>
      <c r="AA8" s="505" t="s">
        <v>78</v>
      </c>
    </row>
    <row r="9" spans="1:28" x14ac:dyDescent="0.25">
      <c r="A9" s="7" t="s">
        <v>458</v>
      </c>
      <c r="C9" s="104">
        <f>G98</f>
        <v>0</v>
      </c>
      <c r="D9" s="104">
        <f>G113</f>
        <v>0</v>
      </c>
      <c r="E9" s="97">
        <f>SUM(C9:D9)</f>
        <v>0</v>
      </c>
      <c r="AA9" s="505" t="s">
        <v>79</v>
      </c>
    </row>
    <row r="10" spans="1:28" x14ac:dyDescent="0.25">
      <c r="C10" s="97"/>
      <c r="D10" s="97"/>
      <c r="E10" s="97"/>
      <c r="AA10" s="505" t="s">
        <v>80</v>
      </c>
    </row>
    <row r="11" spans="1:28" x14ac:dyDescent="0.25">
      <c r="A11" s="111" t="s">
        <v>9</v>
      </c>
      <c r="B11" s="112"/>
      <c r="C11" s="105">
        <f>SUM(C5:C9)</f>
        <v>0</v>
      </c>
      <c r="D11" s="105">
        <f>SUM(D5:D9)</f>
        <v>0</v>
      </c>
      <c r="E11" s="105">
        <f>SUM(E5:E9)</f>
        <v>0</v>
      </c>
      <c r="AA11" s="503" t="s">
        <v>81</v>
      </c>
    </row>
    <row r="12" spans="1:28" x14ac:dyDescent="0.25">
      <c r="A12" s="113"/>
    </row>
    <row r="13" spans="1:28" x14ac:dyDescent="0.25">
      <c r="A13" s="7" t="s">
        <v>10</v>
      </c>
      <c r="E13" s="97"/>
    </row>
    <row r="14" spans="1:28" ht="45" customHeight="1" x14ac:dyDescent="0.25">
      <c r="A14" s="10"/>
      <c r="B14" s="114" t="s">
        <v>11</v>
      </c>
      <c r="C14" s="97"/>
      <c r="D14" s="97"/>
      <c r="E14" s="97"/>
    </row>
    <row r="15" spans="1:28" x14ac:dyDescent="0.25">
      <c r="A15" s="7" t="s">
        <v>12</v>
      </c>
      <c r="B15" s="2">
        <v>0</v>
      </c>
      <c r="C15" s="97">
        <f>(C11-C7)*0.05*$B$15</f>
        <v>0</v>
      </c>
      <c r="D15" s="97">
        <f>(D11-D7)*0.05*$B$15</f>
        <v>0</v>
      </c>
      <c r="E15" s="97">
        <f>SUM(C15:D15)</f>
        <v>0</v>
      </c>
    </row>
    <row r="16" spans="1:28" x14ac:dyDescent="0.25">
      <c r="B16" s="2"/>
      <c r="C16" s="97"/>
      <c r="D16" s="97"/>
      <c r="E16" s="97"/>
    </row>
    <row r="17" spans="1:9" x14ac:dyDescent="0.25">
      <c r="A17" s="7" t="s">
        <v>683</v>
      </c>
      <c r="B17" s="3"/>
      <c r="C17" s="97">
        <f>IF(C15&gt;0,0,$C$82)</f>
        <v>0</v>
      </c>
      <c r="D17" s="97">
        <f>IF(D15&gt;0,0,$D$82)</f>
        <v>0</v>
      </c>
      <c r="E17" s="97">
        <f>SUM(C17:D17)</f>
        <v>0</v>
      </c>
    </row>
    <row r="18" spans="1:9" x14ac:dyDescent="0.25">
      <c r="A18" s="7" t="s">
        <v>13</v>
      </c>
      <c r="B18" s="3"/>
      <c r="C18" s="4"/>
      <c r="D18" s="4"/>
      <c r="E18" s="97">
        <f>SUM(C18:D18)</f>
        <v>0</v>
      </c>
    </row>
    <row r="19" spans="1:9" x14ac:dyDescent="0.25">
      <c r="A19" s="7" t="s">
        <v>324</v>
      </c>
      <c r="B19" s="115"/>
      <c r="C19" s="97">
        <f>'Amortización Inmuebles FA'!Q68+'Amortización Mejoras FA'!P68</f>
        <v>0</v>
      </c>
      <c r="D19" s="97">
        <f>+'Amortización Inmuebles FE'!Q68+'Amortización Inmuebles FE'!O68</f>
        <v>0</v>
      </c>
      <c r="E19" s="97">
        <f>SUM(C19:D19)</f>
        <v>0</v>
      </c>
    </row>
    <row r="20" spans="1:9" x14ac:dyDescent="0.25">
      <c r="A20" s="7" t="str">
        <f>+A8</f>
        <v>Gastos a cargo del locatario</v>
      </c>
      <c r="C20" s="97">
        <f>+C8</f>
        <v>0</v>
      </c>
      <c r="D20" s="97">
        <f>+D8</f>
        <v>0</v>
      </c>
      <c r="E20" s="97">
        <f>SUM(C20:D20)</f>
        <v>0</v>
      </c>
    </row>
    <row r="21" spans="1:9" x14ac:dyDescent="0.25">
      <c r="A21" s="7" t="s">
        <v>15</v>
      </c>
      <c r="C21" s="4"/>
      <c r="D21" s="4"/>
      <c r="E21" s="97">
        <f>SUM(C21:D21)</f>
        <v>0</v>
      </c>
    </row>
    <row r="22" spans="1:9" x14ac:dyDescent="0.25">
      <c r="A22" s="111" t="s">
        <v>326</v>
      </c>
      <c r="B22" s="112"/>
      <c r="C22" s="105">
        <f>SUM(C15:C21)</f>
        <v>0</v>
      </c>
      <c r="D22" s="105">
        <f>SUM(D15:D21)</f>
        <v>0</v>
      </c>
      <c r="E22" s="105">
        <f>SUM(E15:E21)</f>
        <v>0</v>
      </c>
    </row>
    <row r="23" spans="1:9" x14ac:dyDescent="0.25">
      <c r="C23" s="97"/>
    </row>
    <row r="24" spans="1:9" x14ac:dyDescent="0.25">
      <c r="A24" s="116" t="s">
        <v>38</v>
      </c>
      <c r="B24" s="116"/>
      <c r="C24" s="117">
        <f>C11-C22</f>
        <v>0</v>
      </c>
      <c r="D24" s="117">
        <f>D11-D22</f>
        <v>0</v>
      </c>
      <c r="E24" s="117">
        <f>E11-E22</f>
        <v>0</v>
      </c>
    </row>
    <row r="26" spans="1:9" x14ac:dyDescent="0.25">
      <c r="A26" s="113" t="s">
        <v>17</v>
      </c>
    </row>
    <row r="27" spans="1:9" x14ac:dyDescent="0.25">
      <c r="A27" s="113"/>
      <c r="H27" s="118"/>
    </row>
    <row r="28" spans="1:9" x14ac:dyDescent="0.25">
      <c r="A28" s="119" t="s">
        <v>18</v>
      </c>
      <c r="B28" s="120" t="s">
        <v>19</v>
      </c>
      <c r="C28" s="120" t="s">
        <v>20</v>
      </c>
      <c r="D28" s="120" t="s">
        <v>21</v>
      </c>
      <c r="E28" s="120" t="s">
        <v>22</v>
      </c>
      <c r="F28" s="120" t="s">
        <v>23</v>
      </c>
      <c r="H28" s="656"/>
      <c r="I28" s="656"/>
    </row>
    <row r="29" spans="1:9" x14ac:dyDescent="0.25">
      <c r="A29" s="121" t="s">
        <v>24</v>
      </c>
      <c r="B29" s="122"/>
      <c r="C29" s="122"/>
      <c r="D29" s="103">
        <f>IF(H29&gt;0,MONTH(H29),0)</f>
        <v>0</v>
      </c>
      <c r="E29" s="123"/>
      <c r="F29" s="124">
        <f>D29*E29</f>
        <v>0</v>
      </c>
      <c r="H29" s="98">
        <f>(C29-B29)</f>
        <v>0</v>
      </c>
      <c r="I29" s="656"/>
    </row>
    <row r="30" spans="1:9" x14ac:dyDescent="0.25">
      <c r="A30" s="121" t="s">
        <v>25</v>
      </c>
      <c r="B30" s="122"/>
      <c r="C30" s="122"/>
      <c r="D30" s="103">
        <f t="shared" ref="D30:D41" si="0">IF(H30&gt;0,MONTH(H30),0)</f>
        <v>0</v>
      </c>
      <c r="E30" s="123"/>
      <c r="F30" s="124">
        <f t="shared" ref="F30:F40" si="1">D30*E30</f>
        <v>0</v>
      </c>
      <c r="H30" s="98">
        <f t="shared" ref="H30:H41" si="2">(C30-B30)</f>
        <v>0</v>
      </c>
      <c r="I30" s="656"/>
    </row>
    <row r="31" spans="1:9" x14ac:dyDescent="0.25">
      <c r="A31" s="121" t="s">
        <v>28</v>
      </c>
      <c r="B31" s="122"/>
      <c r="C31" s="122"/>
      <c r="D31" s="103">
        <f t="shared" si="0"/>
        <v>0</v>
      </c>
      <c r="E31" s="123"/>
      <c r="F31" s="124">
        <f t="shared" si="1"/>
        <v>0</v>
      </c>
      <c r="H31" s="98">
        <f t="shared" si="2"/>
        <v>0</v>
      </c>
      <c r="I31" s="656"/>
    </row>
    <row r="32" spans="1:9" x14ac:dyDescent="0.25">
      <c r="A32" s="121" t="s">
        <v>674</v>
      </c>
      <c r="B32" s="122"/>
      <c r="C32" s="122"/>
      <c r="D32" s="103">
        <f t="shared" si="0"/>
        <v>0</v>
      </c>
      <c r="E32" s="123"/>
      <c r="F32" s="124">
        <f t="shared" si="1"/>
        <v>0</v>
      </c>
      <c r="H32" s="98">
        <f t="shared" si="2"/>
        <v>0</v>
      </c>
      <c r="I32" s="656"/>
    </row>
    <row r="33" spans="1:9" x14ac:dyDescent="0.25">
      <c r="A33" s="121" t="s">
        <v>675</v>
      </c>
      <c r="B33" s="121"/>
      <c r="C33" s="121"/>
      <c r="D33" s="103">
        <f t="shared" si="0"/>
        <v>0</v>
      </c>
      <c r="E33" s="123"/>
      <c r="F33" s="124">
        <f t="shared" si="1"/>
        <v>0</v>
      </c>
      <c r="H33" s="98">
        <f t="shared" si="2"/>
        <v>0</v>
      </c>
      <c r="I33" s="656"/>
    </row>
    <row r="34" spans="1:9" x14ac:dyDescent="0.25">
      <c r="A34" s="125" t="s">
        <v>26</v>
      </c>
      <c r="B34" s="121"/>
      <c r="C34" s="121"/>
      <c r="D34" s="103">
        <f t="shared" si="0"/>
        <v>0</v>
      </c>
      <c r="E34" s="123"/>
      <c r="F34" s="126">
        <f>SUM(F29:F33)</f>
        <v>0</v>
      </c>
      <c r="H34" s="98">
        <f t="shared" si="2"/>
        <v>0</v>
      </c>
      <c r="I34" s="656"/>
    </row>
    <row r="35" spans="1:9" x14ac:dyDescent="0.25">
      <c r="A35" s="119" t="s">
        <v>27</v>
      </c>
      <c r="B35" s="120" t="s">
        <v>19</v>
      </c>
      <c r="C35" s="120" t="s">
        <v>20</v>
      </c>
      <c r="D35" s="120" t="s">
        <v>21</v>
      </c>
      <c r="E35" s="120" t="s">
        <v>22</v>
      </c>
      <c r="F35" s="120" t="s">
        <v>23</v>
      </c>
      <c r="H35" s="99"/>
      <c r="I35" s="656"/>
    </row>
    <row r="36" spans="1:9" x14ac:dyDescent="0.25">
      <c r="A36" s="121" t="s">
        <v>24</v>
      </c>
      <c r="B36" s="122"/>
      <c r="C36" s="122"/>
      <c r="D36" s="103">
        <f t="shared" si="0"/>
        <v>0</v>
      </c>
      <c r="E36" s="123"/>
      <c r="F36" s="124">
        <f t="shared" si="1"/>
        <v>0</v>
      </c>
      <c r="H36" s="98">
        <f t="shared" si="2"/>
        <v>0</v>
      </c>
      <c r="I36" s="656"/>
    </row>
    <row r="37" spans="1:9" x14ac:dyDescent="0.25">
      <c r="A37" s="121" t="s">
        <v>25</v>
      </c>
      <c r="B37" s="121"/>
      <c r="C37" s="121"/>
      <c r="D37" s="103">
        <f t="shared" si="0"/>
        <v>0</v>
      </c>
      <c r="E37" s="123"/>
      <c r="F37" s="124">
        <f t="shared" si="1"/>
        <v>0</v>
      </c>
      <c r="H37" s="98">
        <f t="shared" si="2"/>
        <v>0</v>
      </c>
      <c r="I37" s="656"/>
    </row>
    <row r="38" spans="1:9" x14ac:dyDescent="0.25">
      <c r="A38" s="121" t="s">
        <v>28</v>
      </c>
      <c r="B38" s="121"/>
      <c r="C38" s="121"/>
      <c r="D38" s="103">
        <f t="shared" si="0"/>
        <v>0</v>
      </c>
      <c r="E38" s="123"/>
      <c r="F38" s="124">
        <f t="shared" si="1"/>
        <v>0</v>
      </c>
      <c r="H38" s="98">
        <f t="shared" si="2"/>
        <v>0</v>
      </c>
      <c r="I38" s="656"/>
    </row>
    <row r="39" spans="1:9" x14ac:dyDescent="0.25">
      <c r="A39" s="121" t="s">
        <v>674</v>
      </c>
      <c r="B39" s="121"/>
      <c r="C39" s="121"/>
      <c r="D39" s="103">
        <f t="shared" si="0"/>
        <v>0</v>
      </c>
      <c r="E39" s="123"/>
      <c r="F39" s="124">
        <f t="shared" si="1"/>
        <v>0</v>
      </c>
      <c r="H39" s="98">
        <f t="shared" si="2"/>
        <v>0</v>
      </c>
    </row>
    <row r="40" spans="1:9" x14ac:dyDescent="0.25">
      <c r="A40" s="121" t="s">
        <v>675</v>
      </c>
      <c r="B40" s="121"/>
      <c r="C40" s="121"/>
      <c r="D40" s="103">
        <f t="shared" si="0"/>
        <v>0</v>
      </c>
      <c r="E40" s="123"/>
      <c r="F40" s="124">
        <f t="shared" si="1"/>
        <v>0</v>
      </c>
      <c r="H40" s="98"/>
    </row>
    <row r="41" spans="1:9" x14ac:dyDescent="0.25">
      <c r="A41" s="125" t="s">
        <v>29</v>
      </c>
      <c r="B41" s="121"/>
      <c r="C41" s="121"/>
      <c r="D41" s="103">
        <f t="shared" si="0"/>
        <v>0</v>
      </c>
      <c r="E41" s="123"/>
      <c r="F41" s="126">
        <f>SUM(F36:F39)</f>
        <v>0</v>
      </c>
      <c r="H41" s="98">
        <f t="shared" si="2"/>
        <v>0</v>
      </c>
    </row>
    <row r="42" spans="1:9" x14ac:dyDescent="0.25">
      <c r="H42" s="508"/>
    </row>
    <row r="43" spans="1:9" x14ac:dyDescent="0.25">
      <c r="A43" s="107" t="s">
        <v>4</v>
      </c>
      <c r="B43" s="127"/>
      <c r="C43" s="127"/>
      <c r="D43" s="127"/>
      <c r="E43" s="127"/>
      <c r="F43" s="128">
        <f>+F34+F41</f>
        <v>0</v>
      </c>
      <c r="H43" s="508"/>
    </row>
    <row r="44" spans="1:9" ht="15.75" thickBot="1" x14ac:dyDescent="0.3">
      <c r="H44" s="508"/>
    </row>
    <row r="45" spans="1:9" ht="15.75" thickBot="1" x14ac:dyDescent="0.3">
      <c r="A45" s="129" t="s">
        <v>31</v>
      </c>
      <c r="B45" s="130"/>
      <c r="C45" s="130"/>
      <c r="D45" s="130"/>
      <c r="E45" s="130"/>
      <c r="F45" s="131"/>
    </row>
    <row r="48" spans="1:9" x14ac:dyDescent="0.25">
      <c r="A48" s="113" t="s">
        <v>325</v>
      </c>
      <c r="B48" s="113"/>
      <c r="E48" s="132"/>
      <c r="F48" s="132"/>
      <c r="G48" s="132"/>
    </row>
    <row r="49" spans="1:17" x14ac:dyDescent="0.25">
      <c r="A49" s="490" t="s">
        <v>676</v>
      </c>
      <c r="B49" s="113"/>
      <c r="E49" s="132"/>
      <c r="F49" s="132"/>
      <c r="G49" s="132"/>
    </row>
    <row r="50" spans="1:17" ht="60" x14ac:dyDescent="0.25">
      <c r="A50" s="133" t="s">
        <v>322</v>
      </c>
      <c r="B50" s="134" t="s">
        <v>544</v>
      </c>
      <c r="C50" s="134" t="s">
        <v>853</v>
      </c>
      <c r="D50" s="134" t="s">
        <v>854</v>
      </c>
      <c r="E50" s="134" t="s">
        <v>32</v>
      </c>
      <c r="F50" s="134" t="s">
        <v>33</v>
      </c>
      <c r="G50" s="134" t="s">
        <v>34</v>
      </c>
      <c r="H50" s="134" t="s">
        <v>35</v>
      </c>
      <c r="I50" s="134" t="s">
        <v>840</v>
      </c>
      <c r="J50" s="134" t="s">
        <v>545</v>
      </c>
    </row>
    <row r="51" spans="1:17" x14ac:dyDescent="0.25">
      <c r="A51" s="113" t="s">
        <v>678</v>
      </c>
      <c r="B51" s="135"/>
      <c r="C51" s="136"/>
      <c r="D51" s="137"/>
      <c r="E51" s="137"/>
      <c r="F51" s="137"/>
      <c r="G51" s="494">
        <f>ROUND((F51-D51)/30.41666667,0)</f>
        <v>0</v>
      </c>
      <c r="H51" s="539">
        <f>ROUND((E51-D51)/30.41666667,0)</f>
        <v>0</v>
      </c>
      <c r="I51" s="615">
        <f>IF(B51&gt;0,(B51/G51)*H51,0)</f>
        <v>0</v>
      </c>
      <c r="J51" s="615">
        <f>IF(B51&gt;0,(B51/G51)*(G51-H51),0)</f>
        <v>0</v>
      </c>
      <c r="K51" s="477"/>
      <c r="L51" s="477"/>
      <c r="M51" s="477"/>
      <c r="N51" s="477"/>
      <c r="O51" s="843"/>
      <c r="P51" s="843"/>
      <c r="Q51" s="844"/>
    </row>
    <row r="52" spans="1:17" x14ac:dyDescent="0.25">
      <c r="A52" s="113" t="s">
        <v>679</v>
      </c>
      <c r="B52" s="135"/>
      <c r="C52" s="136"/>
      <c r="D52" s="137"/>
      <c r="E52" s="137"/>
      <c r="F52" s="137"/>
      <c r="G52" s="494">
        <f t="shared" ref="G52:G55" si="3">ROUND((F52-D52)/30.41666667,0)</f>
        <v>0</v>
      </c>
      <c r="H52" s="539">
        <f t="shared" ref="H52:H55" si="4">ROUND((E52-D52)/30.41666667,0)</f>
        <v>0</v>
      </c>
      <c r="I52" s="494">
        <f t="shared" ref="I52:I55" si="5">IF(B52&gt;0,(B52/G52)*H52,0)</f>
        <v>0</v>
      </c>
      <c r="J52" s="494">
        <f t="shared" ref="J52:J55" si="6">IF(B52&gt;0,(B52/G52)*(G52-H52),0)</f>
        <v>0</v>
      </c>
    </row>
    <row r="53" spans="1:17" x14ac:dyDescent="0.25">
      <c r="A53" s="113" t="s">
        <v>680</v>
      </c>
      <c r="B53" s="135"/>
      <c r="C53" s="136"/>
      <c r="D53" s="137"/>
      <c r="E53" s="137"/>
      <c r="F53" s="137"/>
      <c r="G53" s="494">
        <f t="shared" si="3"/>
        <v>0</v>
      </c>
      <c r="H53" s="539">
        <f t="shared" si="4"/>
        <v>0</v>
      </c>
      <c r="I53" s="494">
        <f t="shared" si="5"/>
        <v>0</v>
      </c>
      <c r="J53" s="494">
        <f t="shared" si="6"/>
        <v>0</v>
      </c>
    </row>
    <row r="54" spans="1:17" x14ac:dyDescent="0.25">
      <c r="A54" s="113" t="s">
        <v>681</v>
      </c>
      <c r="B54" s="135"/>
      <c r="C54" s="137"/>
      <c r="D54" s="137"/>
      <c r="E54" s="137"/>
      <c r="F54" s="137"/>
      <c r="G54" s="494">
        <f t="shared" si="3"/>
        <v>0</v>
      </c>
      <c r="H54" s="539">
        <f t="shared" si="4"/>
        <v>0</v>
      </c>
      <c r="I54" s="494">
        <f t="shared" si="5"/>
        <v>0</v>
      </c>
      <c r="J54" s="494">
        <f t="shared" si="6"/>
        <v>0</v>
      </c>
    </row>
    <row r="55" spans="1:17" ht="15.75" thickBot="1" x14ac:dyDescent="0.3">
      <c r="A55" s="113" t="s">
        <v>682</v>
      </c>
      <c r="B55" s="121"/>
      <c r="C55" s="137"/>
      <c r="D55" s="137"/>
      <c r="E55" s="137"/>
      <c r="F55" s="137"/>
      <c r="G55" s="494">
        <f t="shared" si="3"/>
        <v>0</v>
      </c>
      <c r="H55" s="539">
        <f t="shared" si="4"/>
        <v>0</v>
      </c>
      <c r="I55" s="542">
        <f t="shared" si="5"/>
        <v>0</v>
      </c>
      <c r="J55" s="494">
        <f t="shared" si="6"/>
        <v>0</v>
      </c>
    </row>
    <row r="56" spans="1:17" s="141" customFormat="1" ht="15.75" thickBot="1" x14ac:dyDescent="0.3">
      <c r="A56" s="316" t="s">
        <v>117</v>
      </c>
      <c r="B56" s="536">
        <f>SUM(B51:B55)</f>
        <v>0</v>
      </c>
      <c r="C56" s="537"/>
      <c r="D56" s="537"/>
      <c r="E56" s="537"/>
      <c r="F56" s="537"/>
      <c r="G56" s="538"/>
      <c r="H56" s="540"/>
      <c r="I56" s="543">
        <f>SUM(I51:I55)</f>
        <v>0</v>
      </c>
      <c r="J56" s="541">
        <f>SUM(J51:J55)</f>
        <v>0</v>
      </c>
    </row>
    <row r="57" spans="1:17" x14ac:dyDescent="0.25">
      <c r="F57" s="139"/>
      <c r="G57" s="139"/>
    </row>
    <row r="58" spans="1:17" x14ac:dyDescent="0.25">
      <c r="F58" s="139"/>
      <c r="G58" s="139"/>
    </row>
    <row r="59" spans="1:17" x14ac:dyDescent="0.25">
      <c r="A59" s="113" t="s">
        <v>325</v>
      </c>
      <c r="B59" s="113"/>
      <c r="E59" s="132"/>
      <c r="F59" s="132"/>
      <c r="G59" s="132"/>
    </row>
    <row r="60" spans="1:17" x14ac:dyDescent="0.25">
      <c r="A60" s="490" t="s">
        <v>677</v>
      </c>
      <c r="B60" s="113"/>
      <c r="E60" s="132"/>
      <c r="F60" s="132"/>
      <c r="G60" s="132"/>
    </row>
    <row r="61" spans="1:17" ht="60" x14ac:dyDescent="0.25">
      <c r="A61" s="133" t="s">
        <v>322</v>
      </c>
      <c r="B61" s="134" t="s">
        <v>544</v>
      </c>
      <c r="C61" s="134" t="s">
        <v>853</v>
      </c>
      <c r="D61" s="134" t="s">
        <v>854</v>
      </c>
      <c r="E61" s="134" t="s">
        <v>32</v>
      </c>
      <c r="F61" s="134" t="s">
        <v>33</v>
      </c>
      <c r="G61" s="134" t="s">
        <v>34</v>
      </c>
      <c r="H61" s="134" t="s">
        <v>35</v>
      </c>
      <c r="I61" s="134" t="s">
        <v>840</v>
      </c>
      <c r="J61" s="134" t="s">
        <v>545</v>
      </c>
    </row>
    <row r="62" spans="1:17" x14ac:dyDescent="0.25">
      <c r="A62" s="113" t="s">
        <v>678</v>
      </c>
      <c r="B62" s="135"/>
      <c r="C62" s="136"/>
      <c r="D62" s="137"/>
      <c r="E62" s="137"/>
      <c r="F62" s="137"/>
      <c r="G62" s="494">
        <f>ROUND((F62-D62)/30.41666667,0)</f>
        <v>0</v>
      </c>
      <c r="H62" s="539">
        <f>ROUND((E62-D62)/30.41666667,0)</f>
        <v>0</v>
      </c>
      <c r="I62" s="494">
        <f>IF(B62&gt;0,(B62/G62)*H62,0)</f>
        <v>0</v>
      </c>
      <c r="J62" s="494">
        <f>IF(B62&gt;0,(B62/G62)*(G62-H62),0)</f>
        <v>0</v>
      </c>
      <c r="K62" s="508">
        <f>MONTH(M62)</f>
        <v>1</v>
      </c>
      <c r="L62" s="508">
        <f>MONTH(N62)</f>
        <v>1</v>
      </c>
      <c r="M62" s="508">
        <f>F62-C62</f>
        <v>0</v>
      </c>
      <c r="N62" s="508">
        <f>E62-D62</f>
        <v>0</v>
      </c>
      <c r="O62" s="508"/>
    </row>
    <row r="63" spans="1:17" x14ac:dyDescent="0.25">
      <c r="A63" s="113" t="s">
        <v>679</v>
      </c>
      <c r="B63" s="135"/>
      <c r="C63" s="136"/>
      <c r="D63" s="137"/>
      <c r="E63" s="137"/>
      <c r="F63" s="137"/>
      <c r="G63" s="494">
        <f t="shared" ref="G63:G66" si="7">ROUND((F63-D63)/30.41666667,0)</f>
        <v>0</v>
      </c>
      <c r="H63" s="539">
        <f t="shared" ref="H63:H66" si="8">ROUND((E63-D63)/30.41666667,0)</f>
        <v>0</v>
      </c>
      <c r="I63" s="494">
        <f t="shared" ref="I63:I66" si="9">IF(B63&gt;0,(B63/G63)*H63,0)</f>
        <v>0</v>
      </c>
      <c r="J63" s="494">
        <f t="shared" ref="J63:J66" si="10">IF(B63&gt;0,(B63/G63)*(G63-H63),0)</f>
        <v>0</v>
      </c>
      <c r="K63" s="508"/>
      <c r="L63" s="508"/>
      <c r="M63" s="508"/>
      <c r="N63" s="118"/>
    </row>
    <row r="64" spans="1:17" x14ac:dyDescent="0.25">
      <c r="A64" s="113" t="s">
        <v>680</v>
      </c>
      <c r="B64" s="135"/>
      <c r="C64" s="136"/>
      <c r="D64" s="137"/>
      <c r="E64" s="137"/>
      <c r="F64" s="137"/>
      <c r="G64" s="494">
        <f t="shared" si="7"/>
        <v>0</v>
      </c>
      <c r="H64" s="539">
        <f t="shared" si="8"/>
        <v>0</v>
      </c>
      <c r="I64" s="494">
        <f t="shared" si="9"/>
        <v>0</v>
      </c>
      <c r="J64" s="494">
        <f t="shared" si="10"/>
        <v>0</v>
      </c>
      <c r="K64" s="508"/>
      <c r="L64" s="508"/>
      <c r="M64" s="508"/>
      <c r="N64" s="118"/>
    </row>
    <row r="65" spans="1:14" x14ac:dyDescent="0.25">
      <c r="A65" s="113" t="s">
        <v>681</v>
      </c>
      <c r="B65" s="135"/>
      <c r="C65" s="137"/>
      <c r="D65" s="137"/>
      <c r="E65" s="137"/>
      <c r="F65" s="137"/>
      <c r="G65" s="494">
        <f t="shared" si="7"/>
        <v>0</v>
      </c>
      <c r="H65" s="539">
        <f t="shared" si="8"/>
        <v>0</v>
      </c>
      <c r="I65" s="494">
        <f t="shared" si="9"/>
        <v>0</v>
      </c>
      <c r="J65" s="494">
        <f t="shared" si="10"/>
        <v>0</v>
      </c>
    </row>
    <row r="66" spans="1:14" ht="15.75" thickBot="1" x14ac:dyDescent="0.3">
      <c r="A66" s="113" t="s">
        <v>682</v>
      </c>
      <c r="B66" s="121"/>
      <c r="C66" s="137"/>
      <c r="D66" s="137"/>
      <c r="E66" s="137"/>
      <c r="F66" s="137"/>
      <c r="G66" s="494">
        <f t="shared" si="7"/>
        <v>0</v>
      </c>
      <c r="H66" s="539">
        <f t="shared" si="8"/>
        <v>0</v>
      </c>
      <c r="I66" s="542">
        <f t="shared" si="9"/>
        <v>0</v>
      </c>
      <c r="J66" s="494">
        <f t="shared" si="10"/>
        <v>0</v>
      </c>
    </row>
    <row r="67" spans="1:14" ht="15.75" thickBot="1" x14ac:dyDescent="0.3">
      <c r="A67" s="316" t="s">
        <v>117</v>
      </c>
      <c r="B67" s="536">
        <f>SUM(B62:B66)</f>
        <v>0</v>
      </c>
      <c r="C67" s="537"/>
      <c r="D67" s="537"/>
      <c r="E67" s="537"/>
      <c r="F67" s="537"/>
      <c r="G67" s="538"/>
      <c r="H67" s="540"/>
      <c r="I67" s="543">
        <f>SUM(I62:I66)</f>
        <v>0</v>
      </c>
      <c r="J67" s="541">
        <f>SUM(J62:J66)</f>
        <v>0</v>
      </c>
      <c r="K67" s="141"/>
      <c r="L67" s="141"/>
      <c r="M67" s="141"/>
      <c r="N67" s="141"/>
    </row>
    <row r="68" spans="1:14" x14ac:dyDescent="0.25">
      <c r="F68" s="139"/>
      <c r="G68" s="139"/>
    </row>
    <row r="69" spans="1:14" x14ac:dyDescent="0.25">
      <c r="F69" s="139"/>
      <c r="G69" s="132"/>
      <c r="H69" s="132"/>
    </row>
    <row r="70" spans="1:14" x14ac:dyDescent="0.25">
      <c r="A70" s="863" t="s">
        <v>36</v>
      </c>
      <c r="B70" s="140"/>
      <c r="C70" s="859" t="s">
        <v>0</v>
      </c>
      <c r="D70" s="859"/>
      <c r="E70" s="864" t="s">
        <v>4</v>
      </c>
      <c r="I70" s="139"/>
    </row>
    <row r="71" spans="1:14" x14ac:dyDescent="0.25">
      <c r="A71" s="863"/>
      <c r="B71" s="141"/>
      <c r="C71" s="142" t="s">
        <v>2</v>
      </c>
      <c r="D71" s="142" t="s">
        <v>3</v>
      </c>
      <c r="E71" s="864"/>
      <c r="I71" s="139"/>
    </row>
    <row r="72" spans="1:14" x14ac:dyDescent="0.25">
      <c r="A72" s="4"/>
      <c r="B72" s="141"/>
      <c r="C72" s="143"/>
      <c r="D72" s="143"/>
      <c r="E72" s="144">
        <f>SUM(C72:D72)</f>
        <v>0</v>
      </c>
    </row>
    <row r="73" spans="1:14" x14ac:dyDescent="0.25">
      <c r="A73" s="4"/>
      <c r="B73" s="141"/>
      <c r="C73" s="143"/>
      <c r="D73" s="143"/>
      <c r="E73" s="144">
        <f t="shared" ref="E73:E81" si="11">SUM(C73:D73)</f>
        <v>0</v>
      </c>
    </row>
    <row r="74" spans="1:14" x14ac:dyDescent="0.25">
      <c r="A74" s="4"/>
      <c r="B74" s="141"/>
      <c r="C74" s="143"/>
      <c r="D74" s="143"/>
      <c r="E74" s="144">
        <f t="shared" si="11"/>
        <v>0</v>
      </c>
    </row>
    <row r="75" spans="1:14" x14ac:dyDescent="0.25">
      <c r="A75" s="4"/>
      <c r="B75" s="141"/>
      <c r="C75" s="143"/>
      <c r="D75" s="143"/>
      <c r="E75" s="144">
        <f t="shared" si="11"/>
        <v>0</v>
      </c>
    </row>
    <row r="76" spans="1:14" x14ac:dyDescent="0.25">
      <c r="A76" s="4"/>
      <c r="B76" s="141"/>
      <c r="C76" s="143"/>
      <c r="D76" s="143"/>
      <c r="E76" s="144">
        <f t="shared" si="11"/>
        <v>0</v>
      </c>
    </row>
    <row r="77" spans="1:14" x14ac:dyDescent="0.25">
      <c r="A77" s="4"/>
      <c r="B77" s="141"/>
      <c r="C77" s="143"/>
      <c r="D77" s="143"/>
      <c r="E77" s="144">
        <f t="shared" si="11"/>
        <v>0</v>
      </c>
    </row>
    <row r="78" spans="1:14" x14ac:dyDescent="0.25">
      <c r="A78" s="4"/>
      <c r="B78" s="141"/>
      <c r="C78" s="143"/>
      <c r="D78" s="143"/>
      <c r="E78" s="144">
        <f t="shared" si="11"/>
        <v>0</v>
      </c>
    </row>
    <row r="79" spans="1:14" x14ac:dyDescent="0.25">
      <c r="A79" s="4"/>
      <c r="B79" s="141"/>
      <c r="C79" s="143"/>
      <c r="D79" s="143"/>
      <c r="E79" s="144">
        <f t="shared" si="11"/>
        <v>0</v>
      </c>
    </row>
    <row r="80" spans="1:14" x14ac:dyDescent="0.25">
      <c r="A80" s="4"/>
      <c r="B80" s="141"/>
      <c r="C80" s="143"/>
      <c r="D80" s="143"/>
      <c r="E80" s="144">
        <f t="shared" si="11"/>
        <v>0</v>
      </c>
    </row>
    <row r="81" spans="1:8" x14ac:dyDescent="0.25">
      <c r="A81" s="4"/>
      <c r="B81" s="141"/>
      <c r="C81" s="143"/>
      <c r="D81" s="143"/>
      <c r="E81" s="144">
        <f t="shared" si="11"/>
        <v>0</v>
      </c>
    </row>
    <row r="82" spans="1:8" ht="15.75" thickBot="1" x14ac:dyDescent="0.3">
      <c r="A82" s="145" t="s">
        <v>37</v>
      </c>
      <c r="B82" s="146"/>
      <c r="C82" s="147">
        <f>SUM(C72:C81)</f>
        <v>0</v>
      </c>
      <c r="D82" s="147">
        <f>SUM(D72:D81)</f>
        <v>0</v>
      </c>
      <c r="E82" s="147">
        <f>SUM(E72:E81)</f>
        <v>0</v>
      </c>
    </row>
    <row r="83" spans="1:8" ht="15.75" thickTop="1" x14ac:dyDescent="0.25">
      <c r="B83" s="141"/>
      <c r="C83" s="148"/>
      <c r="E83" s="149"/>
    </row>
    <row r="84" spans="1:8" x14ac:dyDescent="0.25">
      <c r="B84" s="141"/>
      <c r="C84" s="148"/>
      <c r="E84" s="149"/>
    </row>
    <row r="85" spans="1:8" x14ac:dyDescent="0.25">
      <c r="A85" s="113" t="s">
        <v>569</v>
      </c>
      <c r="E85" s="139"/>
      <c r="F85" s="139"/>
    </row>
    <row r="86" spans="1:8" x14ac:dyDescent="0.25">
      <c r="A86" s="490" t="s">
        <v>676</v>
      </c>
      <c r="E86" s="139"/>
      <c r="G86" s="113"/>
    </row>
    <row r="87" spans="1:8" x14ac:dyDescent="0.25">
      <c r="A87" s="7" t="s">
        <v>446</v>
      </c>
      <c r="B87" s="4" t="s">
        <v>624</v>
      </c>
      <c r="C87" s="4" t="s">
        <v>624</v>
      </c>
      <c r="D87" s="4" t="s">
        <v>624</v>
      </c>
      <c r="E87" s="4" t="s">
        <v>624</v>
      </c>
      <c r="F87" s="4" t="s">
        <v>624</v>
      </c>
      <c r="G87" s="141"/>
      <c r="H87" s="141"/>
    </row>
    <row r="88" spans="1:8" x14ac:dyDescent="0.25">
      <c r="A88" s="10" t="s">
        <v>93</v>
      </c>
      <c r="B88" s="150" t="s">
        <v>624</v>
      </c>
      <c r="C88" s="150" t="s">
        <v>624</v>
      </c>
      <c r="D88" s="150" t="s">
        <v>624</v>
      </c>
      <c r="E88" s="150" t="s">
        <v>624</v>
      </c>
      <c r="F88" s="150" t="s">
        <v>624</v>
      </c>
    </row>
    <row r="89" spans="1:8" x14ac:dyDescent="0.25">
      <c r="A89" s="7" t="s">
        <v>465</v>
      </c>
      <c r="B89" s="151"/>
      <c r="C89" s="151"/>
      <c r="D89" s="151"/>
      <c r="E89" s="151"/>
      <c r="F89" s="151"/>
    </row>
    <row r="90" spans="1:8" x14ac:dyDescent="0.25">
      <c r="A90" s="7" t="s">
        <v>462</v>
      </c>
      <c r="B90" s="152"/>
      <c r="C90" s="152"/>
      <c r="D90" s="152"/>
      <c r="E90" s="152"/>
      <c r="F90" s="152"/>
    </row>
    <row r="91" spans="1:8" ht="15" customHeight="1" x14ac:dyDescent="0.25">
      <c r="A91" s="7" t="s">
        <v>463</v>
      </c>
      <c r="B91" s="153"/>
      <c r="C91" s="153"/>
      <c r="D91" s="153"/>
      <c r="E91" s="153"/>
      <c r="F91" s="153"/>
    </row>
    <row r="92" spans="1:8" x14ac:dyDescent="0.25">
      <c r="A92" s="102" t="s">
        <v>464</v>
      </c>
      <c r="B92" s="4"/>
      <c r="C92" s="4"/>
      <c r="D92" s="4"/>
      <c r="E92" s="4"/>
      <c r="F92" s="4"/>
    </row>
    <row r="93" spans="1:8" x14ac:dyDescent="0.25">
      <c r="A93" s="7" t="s">
        <v>468</v>
      </c>
      <c r="B93" s="4"/>
      <c r="C93" s="4"/>
      <c r="D93" s="4"/>
      <c r="E93" s="4"/>
      <c r="F93" s="4"/>
    </row>
    <row r="94" spans="1:8" x14ac:dyDescent="0.25">
      <c r="A94" s="7" t="s">
        <v>466</v>
      </c>
      <c r="B94" s="153"/>
      <c r="C94" s="153"/>
      <c r="D94" s="153"/>
      <c r="E94" s="153"/>
      <c r="F94" s="153"/>
    </row>
    <row r="95" spans="1:8" x14ac:dyDescent="0.25">
      <c r="A95" s="7" t="s">
        <v>467</v>
      </c>
      <c r="B95" s="4"/>
      <c r="C95" s="4"/>
      <c r="D95" s="4"/>
      <c r="E95" s="4"/>
      <c r="F95" s="4"/>
    </row>
    <row r="96" spans="1:8" x14ac:dyDescent="0.25">
      <c r="A96" s="7" t="s">
        <v>570</v>
      </c>
      <c r="B96" s="4"/>
      <c r="C96" s="4"/>
      <c r="D96" s="4"/>
      <c r="E96" s="4"/>
      <c r="F96" s="4"/>
    </row>
    <row r="97" spans="1:7" ht="15.75" thickBot="1" x14ac:dyDescent="0.3">
      <c r="A97" s="7" t="s">
        <v>571</v>
      </c>
      <c r="B97" s="4"/>
      <c r="C97" s="4"/>
      <c r="D97" s="4"/>
      <c r="E97" s="4"/>
      <c r="F97" s="4"/>
      <c r="G97" s="108" t="s">
        <v>4</v>
      </c>
    </row>
    <row r="98" spans="1:7" ht="15.75" thickBot="1" x14ac:dyDescent="0.3">
      <c r="A98" s="7" t="s">
        <v>470</v>
      </c>
      <c r="B98" s="131"/>
      <c r="C98" s="131"/>
      <c r="D98" s="131"/>
      <c r="E98" s="131"/>
      <c r="F98" s="131"/>
      <c r="G98" s="535">
        <f>SUM(B98:F98)</f>
        <v>0</v>
      </c>
    </row>
    <row r="99" spans="1:7" x14ac:dyDescent="0.25">
      <c r="A99" s="102" t="s">
        <v>469</v>
      </c>
      <c r="B99" s="154"/>
      <c r="C99" s="154"/>
      <c r="D99" s="154"/>
      <c r="E99" s="154"/>
      <c r="F99" s="154"/>
    </row>
    <row r="100" spans="1:7" x14ac:dyDescent="0.25">
      <c r="B100" s="155"/>
    </row>
    <row r="101" spans="1:7" x14ac:dyDescent="0.25">
      <c r="A101" s="490" t="s">
        <v>677</v>
      </c>
    </row>
    <row r="102" spans="1:7" x14ac:dyDescent="0.25">
      <c r="A102" s="7" t="s">
        <v>446</v>
      </c>
      <c r="B102" s="4" t="s">
        <v>624</v>
      </c>
      <c r="C102" s="4" t="s">
        <v>624</v>
      </c>
      <c r="D102" s="4" t="s">
        <v>624</v>
      </c>
      <c r="E102" s="4" t="s">
        <v>624</v>
      </c>
      <c r="F102" s="4" t="s">
        <v>624</v>
      </c>
      <c r="G102" s="141"/>
    </row>
    <row r="103" spans="1:7" x14ac:dyDescent="0.25">
      <c r="A103" s="10" t="s">
        <v>93</v>
      </c>
      <c r="B103" s="150" t="s">
        <v>624</v>
      </c>
      <c r="C103" s="150" t="s">
        <v>624</v>
      </c>
      <c r="D103" s="150" t="s">
        <v>624</v>
      </c>
      <c r="E103" s="150" t="s">
        <v>624</v>
      </c>
      <c r="F103" s="150" t="s">
        <v>624</v>
      </c>
    </row>
    <row r="104" spans="1:7" x14ac:dyDescent="0.25">
      <c r="A104" s="7" t="s">
        <v>465</v>
      </c>
      <c r="B104" s="151"/>
      <c r="C104" s="151"/>
      <c r="D104" s="151"/>
      <c r="E104" s="151"/>
      <c r="F104" s="151"/>
    </row>
    <row r="105" spans="1:7" x14ac:dyDescent="0.25">
      <c r="A105" s="7" t="s">
        <v>462</v>
      </c>
      <c r="B105" s="152"/>
      <c r="C105" s="152"/>
      <c r="D105" s="152"/>
      <c r="E105" s="152"/>
      <c r="F105" s="152"/>
    </row>
    <row r="106" spans="1:7" x14ac:dyDescent="0.25">
      <c r="A106" s="7" t="s">
        <v>463</v>
      </c>
      <c r="B106" s="153"/>
      <c r="C106" s="153"/>
      <c r="D106" s="153"/>
      <c r="E106" s="153"/>
      <c r="F106" s="153"/>
    </row>
    <row r="107" spans="1:7" x14ac:dyDescent="0.25">
      <c r="A107" s="102" t="s">
        <v>464</v>
      </c>
      <c r="B107" s="4"/>
      <c r="C107" s="4"/>
      <c r="D107" s="4"/>
      <c r="E107" s="4"/>
      <c r="F107" s="4"/>
    </row>
    <row r="108" spans="1:7" x14ac:dyDescent="0.25">
      <c r="A108" s="7" t="s">
        <v>468</v>
      </c>
      <c r="B108" s="4"/>
      <c r="C108" s="4"/>
      <c r="D108" s="4"/>
      <c r="E108" s="4"/>
      <c r="F108" s="4"/>
    </row>
    <row r="109" spans="1:7" x14ac:dyDescent="0.25">
      <c r="A109" s="7" t="s">
        <v>466</v>
      </c>
      <c r="B109" s="153"/>
      <c r="C109" s="153"/>
      <c r="D109" s="153"/>
      <c r="E109" s="153"/>
      <c r="F109" s="153"/>
    </row>
    <row r="110" spans="1:7" x14ac:dyDescent="0.25">
      <c r="A110" s="7" t="s">
        <v>467</v>
      </c>
      <c r="B110" s="4"/>
      <c r="C110" s="4"/>
      <c r="D110" s="4"/>
      <c r="E110" s="4"/>
      <c r="F110" s="4"/>
    </row>
    <row r="111" spans="1:7" x14ac:dyDescent="0.25">
      <c r="A111" s="7" t="s">
        <v>570</v>
      </c>
      <c r="B111" s="4"/>
      <c r="C111" s="4"/>
      <c r="D111" s="4"/>
      <c r="E111" s="4"/>
      <c r="F111" s="4"/>
    </row>
    <row r="112" spans="1:7" ht="15.75" thickBot="1" x14ac:dyDescent="0.3">
      <c r="A112" s="7" t="s">
        <v>571</v>
      </c>
      <c r="B112" s="4"/>
      <c r="C112" s="4"/>
      <c r="D112" s="4"/>
      <c r="E112" s="4"/>
      <c r="F112" s="4"/>
      <c r="G112" s="108" t="s">
        <v>4</v>
      </c>
    </row>
    <row r="113" spans="1:7" ht="15.75" thickBot="1" x14ac:dyDescent="0.3">
      <c r="A113" s="7" t="s">
        <v>470</v>
      </c>
      <c r="B113" s="131"/>
      <c r="C113" s="131"/>
      <c r="D113" s="131"/>
      <c r="E113" s="131"/>
      <c r="F113" s="131"/>
      <c r="G113" s="535">
        <f>SUM(B113:F113)</f>
        <v>0</v>
      </c>
    </row>
    <row r="114" spans="1:7" x14ac:dyDescent="0.25">
      <c r="A114" s="102" t="s">
        <v>469</v>
      </c>
      <c r="B114" s="154"/>
      <c r="C114" s="154"/>
      <c r="D114" s="154"/>
      <c r="E114" s="154"/>
      <c r="F114" s="154"/>
    </row>
  </sheetData>
  <sheetProtection password="CF2F" sheet="1" objects="1" scenarios="1"/>
  <mergeCells count="7">
    <mergeCell ref="C1:D1"/>
    <mergeCell ref="C70:D70"/>
    <mergeCell ref="C2:D2"/>
    <mergeCell ref="E2:E3"/>
    <mergeCell ref="A2:A3"/>
    <mergeCell ref="A70:A71"/>
    <mergeCell ref="E70:E71"/>
  </mergeCells>
  <dataValidations disablePrompts="1" count="3">
    <dataValidation type="list" allowBlank="1" showInputMessage="1" showErrorMessage="1" sqref="B15:B16">
      <formula1>"0,1"</formula1>
    </dataValidation>
    <dataValidation type="list" allowBlank="1" showInputMessage="1" showErrorMessage="1" sqref="B87:F87 B102:F102">
      <formula1>$AA$1:$AA$11</formula1>
    </dataValidation>
    <dataValidation type="list" allowBlank="1" showInputMessage="1" showErrorMessage="1" sqref="B88:F88 B103:F103">
      <formula1>$AB$1:$AB$3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showGridLines="0" topLeftCell="B1" zoomScale="85" zoomScaleNormal="85" workbookViewId="0">
      <selection activeCell="C22" sqref="C22"/>
    </sheetView>
  </sheetViews>
  <sheetFormatPr baseColWidth="10" defaultColWidth="11.42578125" defaultRowHeight="18" customHeight="1" x14ac:dyDescent="0.25"/>
  <cols>
    <col min="1" max="1" width="3.5703125" style="10" customWidth="1"/>
    <col min="2" max="2" width="82.85546875" style="10" customWidth="1"/>
    <col min="3" max="3" width="13.5703125" style="10" bestFit="1" customWidth="1"/>
    <col min="4" max="14" width="11.42578125" style="10"/>
    <col min="15" max="15" width="18.42578125" style="10" customWidth="1"/>
    <col min="16" max="16384" width="11.42578125" style="10"/>
  </cols>
  <sheetData>
    <row r="1" spans="1:17" s="5" customFormat="1" ht="9" customHeight="1" thickBot="1" x14ac:dyDescent="0.3"/>
    <row r="2" spans="1:17" s="5" customFormat="1" ht="9" customHeight="1" x14ac:dyDescent="0.25">
      <c r="I2" s="922" t="s">
        <v>713</v>
      </c>
    </row>
    <row r="3" spans="1:17" s="5" customFormat="1" ht="9" customHeight="1" x14ac:dyDescent="0.25">
      <c r="I3" s="923"/>
    </row>
    <row r="4" spans="1:17" s="5" customFormat="1" ht="9" customHeight="1" x14ac:dyDescent="0.25">
      <c r="I4" s="923"/>
    </row>
    <row r="5" spans="1:17" s="5" customFormat="1" ht="9" customHeight="1" thickBot="1" x14ac:dyDescent="0.3">
      <c r="I5" s="924"/>
    </row>
    <row r="6" spans="1:17" s="6" customFormat="1" ht="9" customHeight="1" thickBot="1" x14ac:dyDescent="0.3"/>
    <row r="7" spans="1:17" s="7" customFormat="1" ht="9" customHeight="1" x14ac:dyDescent="0.25">
      <c r="A7" s="10"/>
    </row>
    <row r="8" spans="1:17" ht="18" customHeight="1" x14ac:dyDescent="0.25">
      <c r="B8" s="11" t="s">
        <v>159</v>
      </c>
      <c r="N8" s="12" t="s">
        <v>160</v>
      </c>
      <c r="O8" s="13" t="s">
        <v>161</v>
      </c>
      <c r="Q8" s="14"/>
    </row>
    <row r="9" spans="1:17" ht="18" customHeight="1" thickBot="1" x14ac:dyDescent="0.3"/>
    <row r="10" spans="1:17" ht="18" customHeight="1" thickBot="1" x14ac:dyDescent="0.3">
      <c r="B10" s="15" t="s">
        <v>162</v>
      </c>
      <c r="C10" s="16">
        <v>45292</v>
      </c>
      <c r="D10" s="17">
        <v>45323</v>
      </c>
      <c r="E10" s="17">
        <v>45352</v>
      </c>
      <c r="F10" s="17">
        <v>45383</v>
      </c>
      <c r="G10" s="17">
        <v>45413</v>
      </c>
      <c r="H10" s="17">
        <v>45444</v>
      </c>
      <c r="I10" s="17">
        <v>45474</v>
      </c>
      <c r="J10" s="17">
        <v>45505</v>
      </c>
      <c r="K10" s="17">
        <v>45536</v>
      </c>
      <c r="L10" s="17">
        <v>45566</v>
      </c>
      <c r="M10" s="17">
        <v>45597</v>
      </c>
      <c r="N10" s="18">
        <v>45627</v>
      </c>
      <c r="O10" s="15" t="s">
        <v>117</v>
      </c>
    </row>
    <row r="11" spans="1:17" ht="18" customHeight="1" x14ac:dyDescent="0.25">
      <c r="B11" s="19" t="s">
        <v>163</v>
      </c>
      <c r="C11" s="20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2"/>
      <c r="O11" s="23"/>
    </row>
    <row r="12" spans="1:17" ht="18" customHeight="1" x14ac:dyDescent="0.25">
      <c r="B12" s="24" t="s">
        <v>164</v>
      </c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7"/>
      <c r="O12" s="28">
        <f t="shared" ref="O12:O24" si="0">+SUM(C12:N12)</f>
        <v>0</v>
      </c>
    </row>
    <row r="13" spans="1:17" ht="18" customHeight="1" x14ac:dyDescent="0.25">
      <c r="B13" s="29" t="s">
        <v>165</v>
      </c>
      <c r="C13" s="30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2"/>
      <c r="O13" s="33"/>
    </row>
    <row r="14" spans="1:17" ht="18" customHeight="1" x14ac:dyDescent="0.25">
      <c r="B14" s="34" t="s">
        <v>166</v>
      </c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2"/>
      <c r="O14" s="33">
        <f t="shared" si="0"/>
        <v>0</v>
      </c>
    </row>
    <row r="15" spans="1:17" ht="18" customHeight="1" x14ac:dyDescent="0.25">
      <c r="B15" s="34" t="s">
        <v>167</v>
      </c>
      <c r="C15" s="30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2"/>
      <c r="O15" s="33">
        <f t="shared" si="0"/>
        <v>0</v>
      </c>
    </row>
    <row r="16" spans="1:17" ht="18" customHeight="1" x14ac:dyDescent="0.25">
      <c r="B16" s="34" t="s">
        <v>168</v>
      </c>
      <c r="C16" s="30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2"/>
      <c r="O16" s="33">
        <f t="shared" si="0"/>
        <v>0</v>
      </c>
    </row>
    <row r="17" spans="2:16" ht="18" customHeight="1" x14ac:dyDescent="0.25">
      <c r="B17" s="34" t="s">
        <v>169</v>
      </c>
      <c r="C17" s="30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2"/>
      <c r="O17" s="33">
        <f t="shared" si="0"/>
        <v>0</v>
      </c>
    </row>
    <row r="18" spans="2:16" ht="18" customHeight="1" x14ac:dyDescent="0.25">
      <c r="B18" s="34" t="s">
        <v>170</v>
      </c>
      <c r="C18" s="30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2"/>
      <c r="O18" s="33">
        <f t="shared" si="0"/>
        <v>0</v>
      </c>
    </row>
    <row r="19" spans="2:16" ht="30" x14ac:dyDescent="0.25">
      <c r="B19" s="35" t="s">
        <v>171</v>
      </c>
      <c r="C19" s="36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8"/>
      <c r="O19" s="39">
        <f t="shared" si="0"/>
        <v>0</v>
      </c>
    </row>
    <row r="20" spans="2:16" ht="18" customHeight="1" x14ac:dyDescent="0.25">
      <c r="B20" s="40" t="s">
        <v>172</v>
      </c>
      <c r="C20" s="41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3"/>
      <c r="O20" s="44"/>
    </row>
    <row r="21" spans="2:16" ht="18" customHeight="1" x14ac:dyDescent="0.25">
      <c r="B21" s="29" t="s">
        <v>173</v>
      </c>
      <c r="C21" s="30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2"/>
      <c r="O21" s="33">
        <f t="shared" si="0"/>
        <v>0</v>
      </c>
    </row>
    <row r="22" spans="2:16" ht="30" x14ac:dyDescent="0.25">
      <c r="B22" s="45" t="s">
        <v>174</v>
      </c>
      <c r="C22" s="30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2"/>
      <c r="O22" s="33">
        <f t="shared" si="0"/>
        <v>0</v>
      </c>
    </row>
    <row r="23" spans="2:16" ht="30" x14ac:dyDescent="0.25">
      <c r="B23" s="35" t="s">
        <v>175</v>
      </c>
      <c r="C23" s="36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8"/>
      <c r="O23" s="39">
        <f t="shared" si="0"/>
        <v>0</v>
      </c>
    </row>
    <row r="24" spans="2:16" ht="18" customHeight="1" thickBot="1" x14ac:dyDescent="0.3">
      <c r="B24" s="46" t="s">
        <v>176</v>
      </c>
      <c r="C24" s="47">
        <f>+SUM(C12:C19)-(SUM(C21:C23))</f>
        <v>0</v>
      </c>
      <c r="D24" s="48">
        <f t="shared" ref="D24:N24" si="1">+SUM(D12:D19)-(SUM(D21:D23))</f>
        <v>0</v>
      </c>
      <c r="E24" s="48">
        <f t="shared" si="1"/>
        <v>0</v>
      </c>
      <c r="F24" s="48">
        <f t="shared" si="1"/>
        <v>0</v>
      </c>
      <c r="G24" s="48">
        <f t="shared" si="1"/>
        <v>0</v>
      </c>
      <c r="H24" s="48">
        <f t="shared" si="1"/>
        <v>0</v>
      </c>
      <c r="I24" s="48">
        <f t="shared" si="1"/>
        <v>0</v>
      </c>
      <c r="J24" s="48">
        <f t="shared" si="1"/>
        <v>0</v>
      </c>
      <c r="K24" s="48">
        <f t="shared" si="1"/>
        <v>0</v>
      </c>
      <c r="L24" s="48">
        <f t="shared" si="1"/>
        <v>0</v>
      </c>
      <c r="M24" s="48">
        <f t="shared" si="1"/>
        <v>0</v>
      </c>
      <c r="N24" s="49">
        <f t="shared" si="1"/>
        <v>0</v>
      </c>
      <c r="O24" s="50">
        <f t="shared" si="0"/>
        <v>0</v>
      </c>
    </row>
    <row r="25" spans="2:16" ht="18" customHeight="1" thickTop="1" x14ac:dyDescent="0.25">
      <c r="B25" s="29" t="s">
        <v>177</v>
      </c>
      <c r="C25" s="51">
        <v>4261.5324000000001</v>
      </c>
      <c r="D25" s="52">
        <v>4825.7880999999998</v>
      </c>
      <c r="E25" s="52">
        <v>5357.0928999999996</v>
      </c>
      <c r="F25" s="52">
        <v>5830.2271000000001</v>
      </c>
      <c r="G25" s="52">
        <v>6073.7165000000005</v>
      </c>
      <c r="H25" s="52">
        <v>6351.7145</v>
      </c>
      <c r="I25" s="52">
        <v>6607.7479000000003</v>
      </c>
      <c r="J25" s="52">
        <v>6883.4412000000002</v>
      </c>
      <c r="K25" s="52">
        <v>7122.2421000000004</v>
      </c>
      <c r="L25" s="52">
        <v>7313.9542000000001</v>
      </c>
      <c r="M25" s="52">
        <v>7491.4314000000004</v>
      </c>
      <c r="N25" s="53">
        <v>7694.0074999999997</v>
      </c>
      <c r="O25" s="54"/>
    </row>
    <row r="26" spans="2:16" ht="18" customHeight="1" x14ac:dyDescent="0.25">
      <c r="B26" s="29" t="s">
        <v>717</v>
      </c>
      <c r="C26" s="51">
        <v>7694.0074999999997</v>
      </c>
      <c r="D26" s="52">
        <v>7694.0074999999997</v>
      </c>
      <c r="E26" s="52">
        <v>7694.0074999999997</v>
      </c>
      <c r="F26" s="52">
        <v>7694.0074999999997</v>
      </c>
      <c r="G26" s="52">
        <v>7694.0074999999997</v>
      </c>
      <c r="H26" s="52">
        <v>7694.0074999999997</v>
      </c>
      <c r="I26" s="52">
        <v>7694.0074999999997</v>
      </c>
      <c r="J26" s="52">
        <v>7694.0074999999997</v>
      </c>
      <c r="K26" s="52">
        <v>7694.0074999999997</v>
      </c>
      <c r="L26" s="52">
        <v>7694.0074999999997</v>
      </c>
      <c r="M26" s="52">
        <v>7694.0074999999997</v>
      </c>
      <c r="N26" s="53">
        <v>7694.0074999999997</v>
      </c>
      <c r="O26" s="54"/>
    </row>
    <row r="27" spans="2:16" ht="18" customHeight="1" thickBot="1" x14ac:dyDescent="0.3">
      <c r="B27" s="55" t="s">
        <v>178</v>
      </c>
      <c r="C27" s="56">
        <f>+ROUND(C26/C25-1,4)</f>
        <v>0.80549999999999999</v>
      </c>
      <c r="D27" s="57">
        <f t="shared" ref="D27:N27" si="2">+ROUND(D26/D25-1,4)</f>
        <v>0.59440000000000004</v>
      </c>
      <c r="E27" s="57">
        <f t="shared" si="2"/>
        <v>0.43619999999999998</v>
      </c>
      <c r="F27" s="57">
        <f t="shared" si="2"/>
        <v>0.31969999999999998</v>
      </c>
      <c r="G27" s="57">
        <f t="shared" si="2"/>
        <v>0.26679999999999998</v>
      </c>
      <c r="H27" s="57">
        <f t="shared" si="2"/>
        <v>0.21129999999999999</v>
      </c>
      <c r="I27" s="57">
        <f t="shared" si="2"/>
        <v>0.16439999999999999</v>
      </c>
      <c r="J27" s="57">
        <f t="shared" si="2"/>
        <v>0.1178</v>
      </c>
      <c r="K27" s="57">
        <f t="shared" si="2"/>
        <v>8.0299999999999996E-2</v>
      </c>
      <c r="L27" s="57">
        <f t="shared" si="2"/>
        <v>5.1999999999999998E-2</v>
      </c>
      <c r="M27" s="57">
        <f t="shared" si="2"/>
        <v>2.7E-2</v>
      </c>
      <c r="N27" s="58">
        <f t="shared" si="2"/>
        <v>0</v>
      </c>
      <c r="O27" s="59"/>
    </row>
    <row r="28" spans="2:16" ht="18" customHeight="1" thickTop="1" thickBot="1" x14ac:dyDescent="0.3">
      <c r="B28" s="60" t="s">
        <v>179</v>
      </c>
      <c r="C28" s="61">
        <f>+ROUND(C27*C24,2)</f>
        <v>0</v>
      </c>
      <c r="D28" s="62">
        <f t="shared" ref="D28:N28" si="3">+ROUND(D27*D24,2)</f>
        <v>0</v>
      </c>
      <c r="E28" s="62">
        <f t="shared" si="3"/>
        <v>0</v>
      </c>
      <c r="F28" s="62">
        <f t="shared" si="3"/>
        <v>0</v>
      </c>
      <c r="G28" s="62">
        <f t="shared" si="3"/>
        <v>0</v>
      </c>
      <c r="H28" s="62">
        <f t="shared" si="3"/>
        <v>0</v>
      </c>
      <c r="I28" s="62">
        <f t="shared" si="3"/>
        <v>0</v>
      </c>
      <c r="J28" s="62">
        <f t="shared" si="3"/>
        <v>0</v>
      </c>
      <c r="K28" s="62">
        <f t="shared" si="3"/>
        <v>0</v>
      </c>
      <c r="L28" s="62">
        <f t="shared" si="3"/>
        <v>0</v>
      </c>
      <c r="M28" s="62">
        <f t="shared" si="3"/>
        <v>0</v>
      </c>
      <c r="N28" s="63">
        <f t="shared" si="3"/>
        <v>0</v>
      </c>
      <c r="O28" s="64">
        <f>+SUM(C28:N28)</f>
        <v>0</v>
      </c>
      <c r="P28" s="65" t="s">
        <v>180</v>
      </c>
    </row>
  </sheetData>
  <mergeCells count="1">
    <mergeCell ref="I2:I5"/>
  </mergeCells>
  <dataValidations count="4">
    <dataValidation type="whole" operator="greaterThanOrEqual" allowBlank="1" showInputMessage="1" showErrorMessage="1" errorTitle="Error en valor ingresado" error="Solo deben insertarse valores sin considerar el signo." prompt="Solo se deben cargar valores sin importar el signo del ajuste" sqref="D20:N20 C20">
      <formula1>0</formula1>
    </dataValidation>
    <dataValidation type="whole" operator="greaterThanOrEqual" allowBlank="1" showInputMessage="1" showErrorMessage="1" errorTitle="Error en valor ingresado" error="Solo deben insertarse valores sin considerar el signo." promptTitle="Error en carga de importe" prompt="Solo se deben cargar valores sin importar el signo del ajuste" sqref="C11:N11">
      <formula1>0</formula1>
    </dataValidation>
    <dataValidation type="decimal" operator="greaterThanOrEqual" allowBlank="1" showInputMessage="1" showErrorMessage="1" errorTitle="Error en valor ingresado" error="Solo deben insertarse valores sin considerar el signo." prompt="Solo se deben cargar valores sin importar el signo del ajuste" sqref="C21:N23">
      <formula1>0</formula1>
    </dataValidation>
    <dataValidation type="decimal" operator="greaterThanOrEqual" allowBlank="1" showInputMessage="1" showErrorMessage="1" sqref="C12:N19">
      <formula1>0</formula1>
    </dataValidation>
  </dataValidations>
  <pageMargins left="0.39370078740157483" right="0.39370078740157483" top="0.39370078740157483" bottom="0.39370078740157483" header="0" footer="0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87"/>
  <sheetViews>
    <sheetView showGridLines="0" topLeftCell="A6" zoomScale="90" zoomScaleNormal="70" workbookViewId="0">
      <selection activeCell="A14" sqref="A14"/>
    </sheetView>
  </sheetViews>
  <sheetFormatPr baseColWidth="10" defaultColWidth="11.42578125" defaultRowHeight="12.75" x14ac:dyDescent="0.25"/>
  <cols>
    <col min="1" max="1" width="25.7109375" style="106" customWidth="1"/>
    <col min="2" max="2" width="66.7109375" style="106" customWidth="1"/>
    <col min="3" max="4" width="12.7109375" style="156" customWidth="1"/>
    <col min="5" max="5" width="5.85546875" style="106" customWidth="1"/>
    <col min="6" max="6" width="6.5703125" style="157" customWidth="1"/>
    <col min="7" max="7" width="6.85546875" style="157" hidden="1" customWidth="1"/>
    <col min="8" max="8" width="6.140625" style="157" customWidth="1"/>
    <col min="9" max="9" width="5.5703125" style="157" customWidth="1"/>
    <col min="10" max="10" width="14" style="106" customWidth="1"/>
    <col min="11" max="11" width="13.5703125" style="106" bestFit="1" customWidth="1"/>
    <col min="12" max="12" width="18" style="106" bestFit="1" customWidth="1"/>
    <col min="13" max="13" width="8.5703125" style="158" customWidth="1"/>
    <col min="14" max="23" width="16.7109375" style="106" customWidth="1"/>
    <col min="24" max="50" width="11.42578125" style="106"/>
    <col min="51" max="51" width="25.5703125" style="106" bestFit="1" customWidth="1"/>
    <col min="52" max="16384" width="11.42578125" style="106"/>
  </cols>
  <sheetData>
    <row r="1" spans="1:55" x14ac:dyDescent="0.25">
      <c r="AY1" s="106" t="s">
        <v>624</v>
      </c>
      <c r="BA1" s="106" t="s">
        <v>624</v>
      </c>
      <c r="BC1" s="106" t="s">
        <v>624</v>
      </c>
    </row>
    <row r="2" spans="1:55" x14ac:dyDescent="0.25">
      <c r="AY2" s="106" t="s">
        <v>71</v>
      </c>
      <c r="BA2" s="106" t="s">
        <v>82</v>
      </c>
      <c r="BC2" s="106" t="s">
        <v>85</v>
      </c>
    </row>
    <row r="3" spans="1:55" x14ac:dyDescent="0.25">
      <c r="AY3" s="106" t="s">
        <v>72</v>
      </c>
      <c r="BA3" s="106" t="s">
        <v>83</v>
      </c>
      <c r="BC3" s="106" t="s">
        <v>86</v>
      </c>
    </row>
    <row r="4" spans="1:55" x14ac:dyDescent="0.25">
      <c r="AY4" s="106" t="s">
        <v>73</v>
      </c>
      <c r="BA4" s="106" t="s">
        <v>84</v>
      </c>
      <c r="BC4" s="106" t="s">
        <v>87</v>
      </c>
    </row>
    <row r="5" spans="1:55" x14ac:dyDescent="0.25">
      <c r="AY5" s="106" t="s">
        <v>74</v>
      </c>
      <c r="BC5" s="106" t="s">
        <v>88</v>
      </c>
    </row>
    <row r="6" spans="1:55" x14ac:dyDescent="0.25">
      <c r="AY6" s="106" t="s">
        <v>75</v>
      </c>
      <c r="BC6" s="106" t="s">
        <v>90</v>
      </c>
    </row>
    <row r="7" spans="1:55" ht="12" customHeight="1" x14ac:dyDescent="0.25">
      <c r="AY7" s="109" t="s">
        <v>76</v>
      </c>
      <c r="BC7" s="106" t="s">
        <v>91</v>
      </c>
    </row>
    <row r="8" spans="1:55" ht="15.75" x14ac:dyDescent="0.25">
      <c r="A8" s="160" t="s">
        <v>841</v>
      </c>
      <c r="AY8" s="109" t="s">
        <v>77</v>
      </c>
      <c r="AZ8" s="161"/>
      <c r="BC8" s="106" t="s">
        <v>89</v>
      </c>
    </row>
    <row r="9" spans="1:55" x14ac:dyDescent="0.25">
      <c r="A9" s="162"/>
      <c r="B9" s="162"/>
      <c r="AY9" s="110" t="s">
        <v>78</v>
      </c>
      <c r="AZ9" s="161"/>
    </row>
    <row r="10" spans="1:55" x14ac:dyDescent="0.25">
      <c r="A10" s="162"/>
      <c r="B10" s="162"/>
      <c r="AY10" s="110" t="s">
        <v>79</v>
      </c>
      <c r="AZ10" s="163"/>
    </row>
    <row r="11" spans="1:55" ht="13.5" thickBot="1" x14ac:dyDescent="0.3">
      <c r="AY11" s="110" t="s">
        <v>80</v>
      </c>
      <c r="AZ11" s="110"/>
    </row>
    <row r="12" spans="1:55" ht="13.5" thickBot="1" x14ac:dyDescent="0.3">
      <c r="A12" s="164" t="s">
        <v>39</v>
      </c>
      <c r="B12" s="165"/>
      <c r="C12" s="166">
        <v>45292</v>
      </c>
      <c r="M12" s="167"/>
      <c r="X12" s="110"/>
      <c r="AY12" s="106" t="s">
        <v>81</v>
      </c>
      <c r="AZ12" s="110"/>
    </row>
    <row r="13" spans="1:55" ht="13.5" thickBot="1" x14ac:dyDescent="0.3">
      <c r="A13" s="168" t="s">
        <v>40</v>
      </c>
      <c r="B13" s="169"/>
      <c r="C13" s="170">
        <v>45657</v>
      </c>
      <c r="M13" s="167"/>
      <c r="X13" s="110"/>
    </row>
    <row r="14" spans="1:55" ht="15" customHeight="1" thickBot="1" x14ac:dyDescent="0.3">
      <c r="S14" s="869" t="s">
        <v>855</v>
      </c>
      <c r="T14" s="870"/>
    </row>
    <row r="15" spans="1:55" s="161" customFormat="1" ht="25.5" customHeight="1" x14ac:dyDescent="0.25">
      <c r="A15" s="871" t="s">
        <v>42</v>
      </c>
      <c r="B15" s="171"/>
      <c r="C15" s="172" t="s">
        <v>43</v>
      </c>
      <c r="D15" s="172" t="s">
        <v>43</v>
      </c>
      <c r="E15" s="173" t="s">
        <v>44</v>
      </c>
      <c r="F15" s="873" t="s">
        <v>257</v>
      </c>
      <c r="G15" s="874"/>
      <c r="H15" s="874"/>
      <c r="I15" s="875"/>
      <c r="J15" s="865" t="s">
        <v>849</v>
      </c>
      <c r="K15" s="865" t="s">
        <v>100</v>
      </c>
      <c r="L15" s="865" t="s">
        <v>101</v>
      </c>
      <c r="M15" s="174" t="s">
        <v>46</v>
      </c>
      <c r="N15" s="865" t="s">
        <v>691</v>
      </c>
      <c r="O15" s="877" t="s">
        <v>48</v>
      </c>
      <c r="P15" s="878"/>
      <c r="Q15" s="879"/>
      <c r="R15" s="173" t="s">
        <v>47</v>
      </c>
      <c r="S15" s="173" t="s">
        <v>30</v>
      </c>
      <c r="T15" s="865" t="s">
        <v>323</v>
      </c>
      <c r="U15" s="175" t="s">
        <v>49</v>
      </c>
      <c r="V15" s="173" t="s">
        <v>46</v>
      </c>
      <c r="W15" s="867" t="s">
        <v>558</v>
      </c>
    </row>
    <row r="16" spans="1:55" s="161" customFormat="1" ht="36.75" customHeight="1" thickBot="1" x14ac:dyDescent="0.3">
      <c r="A16" s="872"/>
      <c r="B16" s="176" t="s">
        <v>843</v>
      </c>
      <c r="C16" s="177" t="s">
        <v>69</v>
      </c>
      <c r="D16" s="177" t="s">
        <v>842</v>
      </c>
      <c r="E16" s="178" t="s">
        <v>50</v>
      </c>
      <c r="F16" s="179" t="s">
        <v>45</v>
      </c>
      <c r="G16" s="179" t="s">
        <v>255</v>
      </c>
      <c r="H16" s="179" t="s">
        <v>53</v>
      </c>
      <c r="I16" s="179" t="s">
        <v>256</v>
      </c>
      <c r="J16" s="876"/>
      <c r="K16" s="866"/>
      <c r="L16" s="866"/>
      <c r="M16" s="180"/>
      <c r="N16" s="876"/>
      <c r="O16" s="178" t="s">
        <v>56</v>
      </c>
      <c r="P16" s="178" t="s">
        <v>57</v>
      </c>
      <c r="Q16" s="178" t="s">
        <v>58</v>
      </c>
      <c r="R16" s="178" t="s">
        <v>59</v>
      </c>
      <c r="S16" s="181" t="s">
        <v>856</v>
      </c>
      <c r="T16" s="866"/>
      <c r="U16" s="182" t="s">
        <v>61</v>
      </c>
      <c r="V16" s="183" t="s">
        <v>62</v>
      </c>
      <c r="W16" s="868"/>
    </row>
    <row r="17" spans="1:23" s="110" customFormat="1" ht="13.5" customHeight="1" thickBot="1" x14ac:dyDescent="0.3">
      <c r="A17" s="545" t="s">
        <v>68</v>
      </c>
      <c r="B17" s="544" t="s">
        <v>844</v>
      </c>
      <c r="C17" s="580"/>
      <c r="D17" s="580"/>
      <c r="E17" s="185" t="s">
        <v>63</v>
      </c>
      <c r="F17" s="186">
        <v>200</v>
      </c>
      <c r="G17" s="238">
        <f>ROUND(($C$12-C17)/(365/4),0)</f>
        <v>496</v>
      </c>
      <c r="H17" s="238">
        <f>ROUND((($C$13-$D$17)/91.25),0)+G17</f>
        <v>996</v>
      </c>
      <c r="I17" s="186">
        <f>F17-H17</f>
        <v>-796</v>
      </c>
      <c r="J17" s="581"/>
      <c r="K17" s="188" t="s">
        <v>64</v>
      </c>
      <c r="L17" s="582"/>
      <c r="M17" s="189">
        <v>1</v>
      </c>
      <c r="N17" s="188">
        <f>+J17*L17</f>
        <v>0</v>
      </c>
      <c r="O17" s="847">
        <v>0</v>
      </c>
      <c r="P17" s="242">
        <f>ROUND(($C$13-$D$17)/91.25,0)*N17/I17</f>
        <v>0</v>
      </c>
      <c r="Q17" s="188">
        <f>(O17+P17)</f>
        <v>0</v>
      </c>
      <c r="R17" s="188">
        <f>+$N$17-$Q$17</f>
        <v>0</v>
      </c>
      <c r="S17" s="188">
        <f>+(R17+R18)</f>
        <v>0</v>
      </c>
      <c r="T17" s="191"/>
      <c r="U17" s="244">
        <f>IF(T17&gt;(S17),T17,S17)</f>
        <v>0</v>
      </c>
      <c r="V17" s="193">
        <v>1</v>
      </c>
      <c r="W17" s="192">
        <f>+V17*U17</f>
        <v>0</v>
      </c>
    </row>
    <row r="18" spans="1:23" s="110" customFormat="1" ht="13.5" customHeight="1" x14ac:dyDescent="0.25">
      <c r="A18" s="545" t="s">
        <v>44</v>
      </c>
      <c r="B18" s="394" t="s">
        <v>624</v>
      </c>
      <c r="C18" s="194"/>
      <c r="D18" s="194"/>
      <c r="E18" s="195"/>
      <c r="F18" s="187"/>
      <c r="G18" s="238"/>
      <c r="H18" s="238"/>
      <c r="I18" s="187"/>
      <c r="J18" s="196"/>
      <c r="K18" s="196" t="s">
        <v>66</v>
      </c>
      <c r="L18" s="196"/>
      <c r="M18" s="197"/>
      <c r="N18" s="196"/>
      <c r="O18" s="243"/>
      <c r="P18" s="242"/>
      <c r="Q18" s="196"/>
      <c r="R18" s="196"/>
      <c r="S18" s="196"/>
      <c r="T18" s="231"/>
      <c r="U18" s="199"/>
      <c r="V18" s="200"/>
      <c r="W18" s="199"/>
    </row>
    <row r="19" spans="1:23" s="110" customFormat="1" ht="13.5" customHeight="1" x14ac:dyDescent="0.25">
      <c r="A19" s="545" t="s">
        <v>92</v>
      </c>
      <c r="B19" s="394" t="s">
        <v>624</v>
      </c>
      <c r="C19" s="194"/>
      <c r="D19" s="194"/>
      <c r="E19" s="195"/>
      <c r="F19" s="187"/>
      <c r="G19" s="187"/>
      <c r="H19" s="187"/>
      <c r="I19" s="187"/>
      <c r="J19" s="196"/>
      <c r="K19" s="196"/>
      <c r="L19" s="196"/>
      <c r="M19" s="201"/>
      <c r="N19" s="196"/>
      <c r="O19" s="196"/>
      <c r="P19" s="196"/>
      <c r="Q19" s="196"/>
      <c r="R19" s="196"/>
      <c r="S19" s="196"/>
      <c r="T19" s="231"/>
      <c r="U19" s="199"/>
      <c r="V19" s="200"/>
      <c r="W19" s="199"/>
    </row>
    <row r="20" spans="1:23" s="110" customFormat="1" ht="13.5" customHeight="1" x14ac:dyDescent="0.25">
      <c r="A20" s="545" t="s">
        <v>93</v>
      </c>
      <c r="B20" s="394" t="s">
        <v>624</v>
      </c>
      <c r="C20" s="194"/>
      <c r="D20" s="194"/>
      <c r="E20" s="195"/>
      <c r="F20" s="187"/>
      <c r="G20" s="187"/>
      <c r="H20" s="187"/>
      <c r="I20" s="187"/>
      <c r="J20" s="196"/>
      <c r="K20" s="196"/>
      <c r="L20" s="196"/>
      <c r="M20" s="201"/>
      <c r="N20" s="196"/>
      <c r="O20" s="196"/>
      <c r="P20" s="196"/>
      <c r="Q20" s="196"/>
      <c r="R20" s="196"/>
      <c r="S20" s="196"/>
      <c r="T20" s="202"/>
      <c r="U20" s="199"/>
      <c r="V20" s="202"/>
      <c r="W20" s="199"/>
    </row>
    <row r="21" spans="1:23" s="110" customFormat="1" ht="13.5" customHeight="1" x14ac:dyDescent="0.25">
      <c r="A21" s="545" t="s">
        <v>94</v>
      </c>
      <c r="B21" s="546">
        <v>100</v>
      </c>
      <c r="C21" s="194"/>
      <c r="D21" s="194"/>
      <c r="E21" s="195"/>
      <c r="F21" s="187"/>
      <c r="G21" s="187"/>
      <c r="H21" s="187"/>
      <c r="I21" s="187"/>
      <c r="J21" s="196"/>
      <c r="K21" s="196"/>
      <c r="L21" s="196"/>
      <c r="M21" s="201"/>
      <c r="N21" s="196"/>
      <c r="O21" s="196"/>
      <c r="P21" s="196"/>
      <c r="Q21" s="196"/>
      <c r="R21" s="196"/>
      <c r="S21" s="196"/>
      <c r="T21" s="202"/>
      <c r="U21" s="199"/>
      <c r="V21" s="202"/>
      <c r="W21" s="199"/>
    </row>
    <row r="22" spans="1:23" ht="13.5" customHeight="1" x14ac:dyDescent="0.25">
      <c r="A22" s="547" t="s">
        <v>95</v>
      </c>
      <c r="B22" s="395"/>
      <c r="C22" s="204"/>
      <c r="D22" s="204"/>
      <c r="E22" s="205"/>
      <c r="F22" s="206"/>
      <c r="G22" s="206"/>
      <c r="H22" s="206"/>
      <c r="I22" s="206"/>
      <c r="J22" s="207"/>
      <c r="K22" s="207"/>
      <c r="L22" s="207"/>
      <c r="M22" s="208"/>
      <c r="N22" s="207"/>
      <c r="O22" s="207"/>
      <c r="P22" s="207"/>
      <c r="Q22" s="207"/>
      <c r="R22" s="207"/>
      <c r="S22" s="207"/>
      <c r="T22" s="211"/>
      <c r="U22" s="210"/>
      <c r="V22" s="211"/>
      <c r="W22" s="210"/>
    </row>
    <row r="23" spans="1:23" ht="13.5" customHeight="1" x14ac:dyDescent="0.25">
      <c r="A23" s="547" t="s">
        <v>96</v>
      </c>
      <c r="B23" s="395" t="s">
        <v>99</v>
      </c>
      <c r="C23" s="204"/>
      <c r="D23" s="204"/>
      <c r="E23" s="205"/>
      <c r="F23" s="206"/>
      <c r="G23" s="206"/>
      <c r="H23" s="206"/>
      <c r="I23" s="206"/>
      <c r="J23" s="207"/>
      <c r="K23" s="207"/>
      <c r="L23" s="207"/>
      <c r="M23" s="208"/>
      <c r="N23" s="207"/>
      <c r="O23" s="207"/>
      <c r="P23" s="207"/>
      <c r="Q23" s="207"/>
      <c r="R23" s="207"/>
      <c r="S23" s="207"/>
      <c r="T23" s="211"/>
      <c r="U23" s="210"/>
      <c r="V23" s="211"/>
      <c r="W23" s="210"/>
    </row>
    <row r="24" spans="1:23" ht="13.5" customHeight="1" x14ac:dyDescent="0.25">
      <c r="A24" s="547" t="s">
        <v>97</v>
      </c>
      <c r="B24" s="395"/>
      <c r="C24" s="204"/>
      <c r="D24" s="204"/>
      <c r="E24" s="205"/>
      <c r="F24" s="206"/>
      <c r="G24" s="206"/>
      <c r="H24" s="206"/>
      <c r="I24" s="206"/>
      <c r="J24" s="207"/>
      <c r="K24" s="207"/>
      <c r="L24" s="207"/>
      <c r="M24" s="208"/>
      <c r="N24" s="207"/>
      <c r="O24" s="207"/>
      <c r="P24" s="207"/>
      <c r="Q24" s="207"/>
      <c r="R24" s="207"/>
      <c r="S24" s="207"/>
      <c r="T24" s="211"/>
      <c r="U24" s="210"/>
      <c r="V24" s="211"/>
      <c r="W24" s="210"/>
    </row>
    <row r="25" spans="1:23" ht="13.5" customHeight="1" thickBot="1" x14ac:dyDescent="0.3">
      <c r="A25" s="547"/>
      <c r="B25" s="212"/>
      <c r="C25" s="213"/>
      <c r="D25" s="213"/>
      <c r="E25" s="214"/>
      <c r="F25" s="215"/>
      <c r="G25" s="215"/>
      <c r="H25" s="215"/>
      <c r="I25" s="215"/>
      <c r="J25" s="216"/>
      <c r="K25" s="216"/>
      <c r="L25" s="216"/>
      <c r="M25" s="217"/>
      <c r="N25" s="216"/>
      <c r="O25" s="216"/>
      <c r="P25" s="216"/>
      <c r="Q25" s="216"/>
      <c r="R25" s="216"/>
      <c r="S25" s="216"/>
      <c r="T25" s="219"/>
      <c r="U25" s="220"/>
      <c r="V25" s="219"/>
      <c r="W25" s="220"/>
    </row>
    <row r="26" spans="1:23" s="162" customFormat="1" ht="13.5" customHeight="1" thickBot="1" x14ac:dyDescent="0.3">
      <c r="A26" s="384"/>
      <c r="B26" s="221"/>
      <c r="C26" s="222"/>
      <c r="D26" s="845"/>
      <c r="E26" s="223"/>
      <c r="F26" s="224"/>
      <c r="G26" s="224"/>
      <c r="H26" s="224"/>
      <c r="I26" s="224"/>
      <c r="J26" s="225">
        <f>+J17</f>
        <v>0</v>
      </c>
      <c r="K26" s="225"/>
      <c r="L26" s="225"/>
      <c r="M26" s="226"/>
      <c r="N26" s="225"/>
      <c r="O26" s="225"/>
      <c r="P26" s="225">
        <f>SUM(P17:P25)</f>
        <v>0</v>
      </c>
      <c r="Q26" s="225"/>
      <c r="R26" s="225">
        <f>+R18+R17</f>
        <v>0</v>
      </c>
      <c r="S26" s="228"/>
      <c r="T26" s="225"/>
      <c r="U26" s="229"/>
      <c r="V26" s="230"/>
      <c r="W26" s="229">
        <f>+SUM(W17:W25)</f>
        <v>0</v>
      </c>
    </row>
    <row r="27" spans="1:23" ht="13.5" customHeight="1" x14ac:dyDescent="0.25">
      <c r="A27" s="545" t="s">
        <v>68</v>
      </c>
      <c r="B27" s="544" t="s">
        <v>845</v>
      </c>
      <c r="C27" s="580"/>
      <c r="D27" s="580"/>
      <c r="E27" s="239" t="s">
        <v>63</v>
      </c>
      <c r="F27" s="186">
        <v>200</v>
      </c>
      <c r="G27" s="238">
        <f>ROUND(($C$12-C27)/(365/4),0)</f>
        <v>496</v>
      </c>
      <c r="H27" s="238">
        <f>ROUND((($C$13-$D$17)/91.25),0)+G27</f>
        <v>996</v>
      </c>
      <c r="I27" s="186">
        <f>F27-H27</f>
        <v>-796</v>
      </c>
      <c r="J27" s="581"/>
      <c r="K27" s="188" t="s">
        <v>64</v>
      </c>
      <c r="L27" s="581"/>
      <c r="M27" s="189">
        <v>1</v>
      </c>
      <c r="N27" s="188">
        <f>+J27*L27*M27</f>
        <v>0</v>
      </c>
      <c r="O27" s="847"/>
      <c r="P27" s="242">
        <f>ROUND(($C$13-$D$17)/91.25,0)*N27/I27</f>
        <v>0</v>
      </c>
      <c r="Q27" s="188">
        <f>(O27+P27)</f>
        <v>0</v>
      </c>
      <c r="R27" s="188">
        <f>+$N$27-$Q$27</f>
        <v>0</v>
      </c>
      <c r="S27" s="188">
        <f>+(R27+R28)</f>
        <v>0</v>
      </c>
      <c r="T27" s="191"/>
      <c r="U27" s="244">
        <f>IF(T27&gt;(S27),T27,S27)</f>
        <v>0</v>
      </c>
      <c r="V27" s="193">
        <v>1</v>
      </c>
      <c r="W27" s="192">
        <f>+V27*U27</f>
        <v>0</v>
      </c>
    </row>
    <row r="28" spans="1:23" ht="13.5" customHeight="1" x14ac:dyDescent="0.25">
      <c r="A28" s="545" t="s">
        <v>44</v>
      </c>
      <c r="B28" s="394" t="s">
        <v>624</v>
      </c>
      <c r="C28" s="194"/>
      <c r="D28" s="194"/>
      <c r="E28" s="241"/>
      <c r="F28" s="238"/>
      <c r="G28" s="238"/>
      <c r="H28" s="238"/>
      <c r="I28" s="238"/>
      <c r="J28" s="196"/>
      <c r="K28" s="196" t="s">
        <v>66</v>
      </c>
      <c r="L28" s="196"/>
      <c r="M28" s="197"/>
      <c r="N28" s="196"/>
      <c r="O28" s="243"/>
      <c r="P28" s="243"/>
      <c r="Q28" s="196"/>
      <c r="R28" s="196"/>
      <c r="S28" s="196"/>
      <c r="T28" s="231"/>
      <c r="U28" s="199"/>
      <c r="V28" s="200"/>
      <c r="W28" s="199"/>
    </row>
    <row r="29" spans="1:23" ht="13.5" customHeight="1" x14ac:dyDescent="0.25">
      <c r="A29" s="545" t="s">
        <v>92</v>
      </c>
      <c r="B29" s="394" t="s">
        <v>624</v>
      </c>
      <c r="C29" s="194"/>
      <c r="D29" s="194"/>
      <c r="E29" s="195"/>
      <c r="F29" s="187"/>
      <c r="G29" s="187"/>
      <c r="H29" s="187"/>
      <c r="I29" s="187"/>
      <c r="J29" s="196"/>
      <c r="K29" s="196"/>
      <c r="L29" s="196"/>
      <c r="M29" s="201"/>
      <c r="N29" s="196"/>
      <c r="O29" s="196"/>
      <c r="P29" s="196"/>
      <c r="Q29" s="196"/>
      <c r="R29" s="196"/>
      <c r="S29" s="196"/>
      <c r="T29" s="231"/>
      <c r="U29" s="199"/>
      <c r="V29" s="200"/>
      <c r="W29" s="199"/>
    </row>
    <row r="30" spans="1:23" ht="13.5" customHeight="1" x14ac:dyDescent="0.25">
      <c r="A30" s="545" t="s">
        <v>93</v>
      </c>
      <c r="B30" s="394" t="s">
        <v>624</v>
      </c>
      <c r="C30" s="194"/>
      <c r="D30" s="194"/>
      <c r="E30" s="195"/>
      <c r="F30" s="187"/>
      <c r="G30" s="187"/>
      <c r="H30" s="187"/>
      <c r="I30" s="187"/>
      <c r="J30" s="196"/>
      <c r="K30" s="196"/>
      <c r="L30" s="196"/>
      <c r="M30" s="201"/>
      <c r="N30" s="196"/>
      <c r="O30" s="196"/>
      <c r="P30" s="196"/>
      <c r="Q30" s="196"/>
      <c r="R30" s="196"/>
      <c r="S30" s="196"/>
      <c r="T30" s="231"/>
      <c r="U30" s="199"/>
      <c r="V30" s="200"/>
      <c r="W30" s="199"/>
    </row>
    <row r="31" spans="1:23" ht="13.5" customHeight="1" x14ac:dyDescent="0.25">
      <c r="A31" s="545" t="s">
        <v>94</v>
      </c>
      <c r="B31" s="546"/>
      <c r="C31" s="194"/>
      <c r="D31" s="194"/>
      <c r="E31" s="195"/>
      <c r="F31" s="187"/>
      <c r="G31" s="187"/>
      <c r="H31" s="187"/>
      <c r="I31" s="187"/>
      <c r="J31" s="196"/>
      <c r="K31" s="196"/>
      <c r="L31" s="196"/>
      <c r="M31" s="201"/>
      <c r="N31" s="196"/>
      <c r="O31" s="196"/>
      <c r="P31" s="196"/>
      <c r="Q31" s="196"/>
      <c r="R31" s="196"/>
      <c r="S31" s="196"/>
      <c r="T31" s="231"/>
      <c r="U31" s="199"/>
      <c r="V31" s="200"/>
      <c r="W31" s="199"/>
    </row>
    <row r="32" spans="1:23" ht="13.5" customHeight="1" x14ac:dyDescent="0.25">
      <c r="A32" s="547" t="s">
        <v>95</v>
      </c>
      <c r="B32" s="395"/>
      <c r="C32" s="194"/>
      <c r="D32" s="194"/>
      <c r="E32" s="195"/>
      <c r="F32" s="187"/>
      <c r="G32" s="187"/>
      <c r="H32" s="187"/>
      <c r="I32" s="187"/>
      <c r="J32" s="196"/>
      <c r="K32" s="196"/>
      <c r="L32" s="196"/>
      <c r="M32" s="201"/>
      <c r="N32" s="196"/>
      <c r="O32" s="196"/>
      <c r="P32" s="196"/>
      <c r="Q32" s="196"/>
      <c r="R32" s="196"/>
      <c r="S32" s="196"/>
      <c r="T32" s="231"/>
      <c r="U32" s="199"/>
      <c r="V32" s="200"/>
      <c r="W32" s="199"/>
    </row>
    <row r="33" spans="1:23" ht="13.5" customHeight="1" x14ac:dyDescent="0.25">
      <c r="A33" s="547" t="s">
        <v>96</v>
      </c>
      <c r="B33" s="395" t="s">
        <v>99</v>
      </c>
      <c r="C33" s="194"/>
      <c r="D33" s="194"/>
      <c r="E33" s="195"/>
      <c r="F33" s="187"/>
      <c r="G33" s="187"/>
      <c r="H33" s="187"/>
      <c r="I33" s="187"/>
      <c r="J33" s="196"/>
      <c r="K33" s="196"/>
      <c r="L33" s="196"/>
      <c r="M33" s="201"/>
      <c r="N33" s="196"/>
      <c r="O33" s="196"/>
      <c r="P33" s="196"/>
      <c r="Q33" s="196"/>
      <c r="R33" s="196"/>
      <c r="S33" s="196"/>
      <c r="T33" s="202"/>
      <c r="U33" s="199"/>
      <c r="V33" s="202"/>
      <c r="W33" s="199"/>
    </row>
    <row r="34" spans="1:23" ht="13.5" customHeight="1" x14ac:dyDescent="0.25">
      <c r="A34" s="547" t="s">
        <v>97</v>
      </c>
      <c r="B34" s="395"/>
      <c r="C34" s="204"/>
      <c r="D34" s="204"/>
      <c r="E34" s="205"/>
      <c r="F34" s="206"/>
      <c r="G34" s="206"/>
      <c r="H34" s="206"/>
      <c r="I34" s="206"/>
      <c r="J34" s="207"/>
      <c r="K34" s="207"/>
      <c r="L34" s="207"/>
      <c r="M34" s="208"/>
      <c r="N34" s="207"/>
      <c r="O34" s="207"/>
      <c r="P34" s="207"/>
      <c r="Q34" s="207"/>
      <c r="R34" s="207"/>
      <c r="S34" s="207"/>
      <c r="T34" s="211"/>
      <c r="U34" s="210"/>
      <c r="V34" s="211"/>
      <c r="W34" s="210"/>
    </row>
    <row r="35" spans="1:23" ht="13.5" customHeight="1" thickBot="1" x14ac:dyDescent="0.3">
      <c r="A35" s="547"/>
      <c r="B35" s="232"/>
      <c r="C35" s="213"/>
      <c r="D35" s="213"/>
      <c r="E35" s="214"/>
      <c r="F35" s="215"/>
      <c r="G35" s="215"/>
      <c r="H35" s="215"/>
      <c r="I35" s="215"/>
      <c r="J35" s="216"/>
      <c r="K35" s="216"/>
      <c r="L35" s="216"/>
      <c r="M35" s="217"/>
      <c r="N35" s="216"/>
      <c r="O35" s="216"/>
      <c r="P35" s="216"/>
      <c r="Q35" s="216"/>
      <c r="R35" s="216"/>
      <c r="S35" s="216"/>
      <c r="T35" s="219"/>
      <c r="U35" s="220"/>
      <c r="V35" s="219"/>
      <c r="W35" s="220"/>
    </row>
    <row r="36" spans="1:23" ht="13.5" customHeight="1" thickBot="1" x14ac:dyDescent="0.3">
      <c r="A36" s="384"/>
      <c r="B36" s="221"/>
      <c r="C36" s="222"/>
      <c r="D36" s="845"/>
      <c r="E36" s="223"/>
      <c r="F36" s="224"/>
      <c r="G36" s="224"/>
      <c r="H36" s="224"/>
      <c r="I36" s="224"/>
      <c r="J36" s="225">
        <f>+J27</f>
        <v>0</v>
      </c>
      <c r="K36" s="225"/>
      <c r="L36" s="225"/>
      <c r="M36" s="226"/>
      <c r="N36" s="225"/>
      <c r="O36" s="225"/>
      <c r="P36" s="225">
        <f>SUM(P27:P35)</f>
        <v>0</v>
      </c>
      <c r="Q36" s="225"/>
      <c r="R36" s="225">
        <f>+R28+R27</f>
        <v>0</v>
      </c>
      <c r="S36" s="228"/>
      <c r="T36" s="225"/>
      <c r="U36" s="229"/>
      <c r="V36" s="230"/>
      <c r="W36" s="229">
        <f>+SUM(W27:W35)</f>
        <v>0</v>
      </c>
    </row>
    <row r="37" spans="1:23" ht="13.5" customHeight="1" x14ac:dyDescent="0.25">
      <c r="A37" s="545" t="s">
        <v>68</v>
      </c>
      <c r="B37" s="544" t="s">
        <v>846</v>
      </c>
      <c r="C37" s="580"/>
      <c r="D37" s="580"/>
      <c r="E37" s="239" t="s">
        <v>63</v>
      </c>
      <c r="F37" s="186">
        <v>200</v>
      </c>
      <c r="G37" s="238">
        <f>ROUND(($C$12-C37)/(365/4),0)</f>
        <v>496</v>
      </c>
      <c r="H37" s="238">
        <f>ROUND((($C$13-$D$17)/91.25),0)+G37</f>
        <v>996</v>
      </c>
      <c r="I37" s="186">
        <f>F37-H37</f>
        <v>-796</v>
      </c>
      <c r="J37" s="581"/>
      <c r="K37" s="188" t="s">
        <v>64</v>
      </c>
      <c r="L37" s="581"/>
      <c r="M37" s="189">
        <v>1</v>
      </c>
      <c r="N37" s="188">
        <f>+J37*L37*M37</f>
        <v>0</v>
      </c>
      <c r="O37" s="847"/>
      <c r="P37" s="242">
        <f>ROUND(($C$13-$D$17)/91.25,0)*N37/I37</f>
        <v>0</v>
      </c>
      <c r="Q37" s="188">
        <f>(O37+P37)</f>
        <v>0</v>
      </c>
      <c r="R37" s="188">
        <f>+$N$27-$Q$27</f>
        <v>0</v>
      </c>
      <c r="S37" s="188">
        <f>+(R37+R38)</f>
        <v>0</v>
      </c>
      <c r="T37" s="191"/>
      <c r="U37" s="244">
        <f>IF(T37&gt;(S37),T37,S37)</f>
        <v>0</v>
      </c>
      <c r="V37" s="193">
        <v>1</v>
      </c>
      <c r="W37" s="192">
        <f>+V37*U37</f>
        <v>0</v>
      </c>
    </row>
    <row r="38" spans="1:23" ht="13.5" customHeight="1" x14ac:dyDescent="0.25">
      <c r="A38" s="545" t="s">
        <v>44</v>
      </c>
      <c r="B38" s="394" t="s">
        <v>624</v>
      </c>
      <c r="C38" s="194"/>
      <c r="D38" s="194"/>
      <c r="E38" s="241"/>
      <c r="F38" s="238"/>
      <c r="G38" s="238"/>
      <c r="H38" s="238"/>
      <c r="I38" s="238"/>
      <c r="J38" s="196"/>
      <c r="K38" s="196" t="s">
        <v>66</v>
      </c>
      <c r="L38" s="196"/>
      <c r="M38" s="197"/>
      <c r="N38" s="196"/>
      <c r="O38" s="243"/>
      <c r="P38" s="243"/>
      <c r="Q38" s="196"/>
      <c r="R38" s="196"/>
      <c r="S38" s="196"/>
      <c r="T38" s="233"/>
      <c r="U38" s="199"/>
      <c r="V38" s="234"/>
      <c r="W38" s="199"/>
    </row>
    <row r="39" spans="1:23" ht="13.5" customHeight="1" x14ac:dyDescent="0.25">
      <c r="A39" s="545" t="s">
        <v>92</v>
      </c>
      <c r="B39" s="394" t="s">
        <v>624</v>
      </c>
      <c r="C39" s="194"/>
      <c r="D39" s="194"/>
      <c r="E39" s="195"/>
      <c r="F39" s="187"/>
      <c r="G39" s="187"/>
      <c r="H39" s="187"/>
      <c r="I39" s="187"/>
      <c r="J39" s="196"/>
      <c r="K39" s="196"/>
      <c r="L39" s="196"/>
      <c r="M39" s="201"/>
      <c r="N39" s="196"/>
      <c r="O39" s="196"/>
      <c r="P39" s="196"/>
      <c r="Q39" s="196"/>
      <c r="R39" s="196"/>
      <c r="S39" s="196"/>
      <c r="T39" s="233"/>
      <c r="U39" s="199"/>
      <c r="V39" s="234"/>
      <c r="W39" s="199"/>
    </row>
    <row r="40" spans="1:23" ht="13.5" customHeight="1" x14ac:dyDescent="0.25">
      <c r="A40" s="545" t="s">
        <v>93</v>
      </c>
      <c r="B40" s="394" t="s">
        <v>624</v>
      </c>
      <c r="C40" s="194"/>
      <c r="D40" s="194"/>
      <c r="E40" s="195"/>
      <c r="F40" s="187"/>
      <c r="G40" s="187"/>
      <c r="H40" s="187"/>
      <c r="I40" s="187"/>
      <c r="J40" s="196"/>
      <c r="K40" s="196"/>
      <c r="L40" s="196"/>
      <c r="M40" s="201"/>
      <c r="N40" s="196"/>
      <c r="O40" s="196"/>
      <c r="P40" s="196"/>
      <c r="Q40" s="196"/>
      <c r="R40" s="196"/>
      <c r="S40" s="196"/>
      <c r="T40" s="233"/>
      <c r="U40" s="199"/>
      <c r="V40" s="234"/>
      <c r="W40" s="199"/>
    </row>
    <row r="41" spans="1:23" ht="13.5" customHeight="1" x14ac:dyDescent="0.25">
      <c r="A41" s="545" t="s">
        <v>94</v>
      </c>
      <c r="B41" s="546"/>
      <c r="C41" s="194"/>
      <c r="D41" s="194"/>
      <c r="E41" s="195"/>
      <c r="F41" s="187"/>
      <c r="G41" s="187"/>
      <c r="H41" s="187"/>
      <c r="I41" s="187"/>
      <c r="J41" s="196"/>
      <c r="K41" s="196"/>
      <c r="L41" s="196"/>
      <c r="M41" s="201"/>
      <c r="N41" s="196"/>
      <c r="O41" s="196"/>
      <c r="P41" s="196"/>
      <c r="Q41" s="196"/>
      <c r="R41" s="196"/>
      <c r="S41" s="196"/>
      <c r="T41" s="233"/>
      <c r="U41" s="199"/>
      <c r="V41" s="234"/>
      <c r="W41" s="199"/>
    </row>
    <row r="42" spans="1:23" ht="13.5" customHeight="1" x14ac:dyDescent="0.25">
      <c r="A42" s="547" t="s">
        <v>95</v>
      </c>
      <c r="B42" s="395"/>
      <c r="C42" s="194"/>
      <c r="D42" s="194"/>
      <c r="E42" s="195"/>
      <c r="F42" s="187"/>
      <c r="G42" s="187"/>
      <c r="H42" s="187"/>
      <c r="I42" s="187"/>
      <c r="J42" s="196"/>
      <c r="K42" s="196"/>
      <c r="L42" s="196"/>
      <c r="M42" s="201"/>
      <c r="N42" s="196"/>
      <c r="O42" s="196"/>
      <c r="P42" s="196"/>
      <c r="Q42" s="196"/>
      <c r="R42" s="196"/>
      <c r="S42" s="196"/>
      <c r="T42" s="233"/>
      <c r="U42" s="199"/>
      <c r="V42" s="234"/>
      <c r="W42" s="199"/>
    </row>
    <row r="43" spans="1:23" ht="13.5" customHeight="1" x14ac:dyDescent="0.25">
      <c r="A43" s="547" t="s">
        <v>96</v>
      </c>
      <c r="B43" s="395" t="s">
        <v>99</v>
      </c>
      <c r="C43" s="194"/>
      <c r="D43" s="194"/>
      <c r="E43" s="195"/>
      <c r="F43" s="187"/>
      <c r="G43" s="187"/>
      <c r="H43" s="187"/>
      <c r="I43" s="187"/>
      <c r="J43" s="196"/>
      <c r="K43" s="196"/>
      <c r="L43" s="196"/>
      <c r="M43" s="201"/>
      <c r="N43" s="196"/>
      <c r="O43" s="196"/>
      <c r="P43" s="196"/>
      <c r="Q43" s="196"/>
      <c r="R43" s="196"/>
      <c r="S43" s="196"/>
      <c r="T43" s="233"/>
      <c r="U43" s="199"/>
      <c r="V43" s="234"/>
      <c r="W43" s="199"/>
    </row>
    <row r="44" spans="1:23" ht="13.5" customHeight="1" x14ac:dyDescent="0.25">
      <c r="A44" s="547" t="s">
        <v>97</v>
      </c>
      <c r="B44" s="394"/>
      <c r="C44" s="194"/>
      <c r="D44" s="194"/>
      <c r="E44" s="195"/>
      <c r="F44" s="187"/>
      <c r="G44" s="187"/>
      <c r="H44" s="187"/>
      <c r="I44" s="187"/>
      <c r="J44" s="196"/>
      <c r="K44" s="196"/>
      <c r="L44" s="196"/>
      <c r="M44" s="201"/>
      <c r="N44" s="196"/>
      <c r="O44" s="196"/>
      <c r="P44" s="196"/>
      <c r="Q44" s="196"/>
      <c r="R44" s="196"/>
      <c r="S44" s="196"/>
      <c r="T44" s="202"/>
      <c r="U44" s="199"/>
      <c r="V44" s="202"/>
      <c r="W44" s="199"/>
    </row>
    <row r="45" spans="1:23" ht="13.5" customHeight="1" thickBot="1" x14ac:dyDescent="0.3">
      <c r="A45" s="547"/>
      <c r="B45" s="110"/>
      <c r="C45" s="194"/>
      <c r="D45" s="194"/>
      <c r="E45" s="195"/>
      <c r="F45" s="187"/>
      <c r="G45" s="187"/>
      <c r="H45" s="187"/>
      <c r="I45" s="187"/>
      <c r="J45" s="196"/>
      <c r="K45" s="196"/>
      <c r="L45" s="196"/>
      <c r="M45" s="201"/>
      <c r="N45" s="196"/>
      <c r="O45" s="196"/>
      <c r="P45" s="196"/>
      <c r="Q45" s="196"/>
      <c r="R45" s="196"/>
      <c r="S45" s="196"/>
      <c r="T45" s="195"/>
      <c r="U45" s="199"/>
      <c r="V45" s="549"/>
      <c r="W45" s="199"/>
    </row>
    <row r="46" spans="1:23" ht="13.5" customHeight="1" thickBot="1" x14ac:dyDescent="0.3">
      <c r="A46" s="384"/>
      <c r="B46" s="221"/>
      <c r="C46" s="222"/>
      <c r="D46" s="845"/>
      <c r="E46" s="223"/>
      <c r="F46" s="224"/>
      <c r="G46" s="224"/>
      <c r="H46" s="224"/>
      <c r="I46" s="224"/>
      <c r="J46" s="225">
        <f>+J36</f>
        <v>0</v>
      </c>
      <c r="K46" s="225"/>
      <c r="L46" s="225"/>
      <c r="M46" s="226"/>
      <c r="N46" s="225"/>
      <c r="O46" s="225"/>
      <c r="P46" s="225">
        <f>SUM(P36:P44)</f>
        <v>0</v>
      </c>
      <c r="Q46" s="225"/>
      <c r="R46" s="225">
        <f>+R37+R36</f>
        <v>0</v>
      </c>
      <c r="S46" s="228"/>
      <c r="T46" s="225"/>
      <c r="U46" s="229"/>
      <c r="V46" s="230"/>
      <c r="W46" s="229">
        <f>+SUM(W36:W44)</f>
        <v>0</v>
      </c>
    </row>
    <row r="47" spans="1:23" ht="13.5" customHeight="1" x14ac:dyDescent="0.25">
      <c r="A47" s="545" t="s">
        <v>68</v>
      </c>
      <c r="B47" s="544" t="s">
        <v>847</v>
      </c>
      <c r="C47" s="580"/>
      <c r="D47" s="580"/>
      <c r="E47" s="239" t="s">
        <v>63</v>
      </c>
      <c r="F47" s="240">
        <v>200</v>
      </c>
      <c r="G47" s="238">
        <f>ROUND(($C$12-C47)/(365/4),0)</f>
        <v>496</v>
      </c>
      <c r="H47" s="238">
        <f>ROUND((($C$13-$D$17)/91.25),0)+G47</f>
        <v>996</v>
      </c>
      <c r="I47" s="186">
        <f>F47-H47</f>
        <v>-796</v>
      </c>
      <c r="J47" s="581"/>
      <c r="K47" s="188" t="s">
        <v>64</v>
      </c>
      <c r="L47" s="581"/>
      <c r="M47" s="189">
        <v>1</v>
      </c>
      <c r="N47" s="188">
        <f>+J47*L47*M47</f>
        <v>0</v>
      </c>
      <c r="O47" s="847"/>
      <c r="P47" s="242">
        <f>ROUND(($C$13-$D$17)/91.25,0)*N47/I47</f>
        <v>0</v>
      </c>
      <c r="Q47" s="188">
        <f>(O47+P47)</f>
        <v>0</v>
      </c>
      <c r="R47" s="188">
        <f>+$N$27-$Q$27</f>
        <v>0</v>
      </c>
      <c r="S47" s="188">
        <f>+(R47+R48)</f>
        <v>0</v>
      </c>
      <c r="T47" s="191"/>
      <c r="U47" s="244">
        <f>IF(T47&gt;(S47),T47,S47)</f>
        <v>0</v>
      </c>
      <c r="V47" s="193">
        <v>1</v>
      </c>
      <c r="W47" s="192">
        <f>+V47*U47</f>
        <v>0</v>
      </c>
    </row>
    <row r="48" spans="1:23" ht="13.5" customHeight="1" x14ac:dyDescent="0.25">
      <c r="A48" s="545" t="s">
        <v>44</v>
      </c>
      <c r="B48" s="394" t="s">
        <v>624</v>
      </c>
      <c r="C48" s="194"/>
      <c r="D48" s="194"/>
      <c r="E48" s="241"/>
      <c r="F48" s="238"/>
      <c r="G48" s="238"/>
      <c r="H48" s="238"/>
      <c r="I48" s="238"/>
      <c r="J48" s="196"/>
      <c r="K48" s="196" t="s">
        <v>66</v>
      </c>
      <c r="L48" s="196"/>
      <c r="M48" s="197"/>
      <c r="N48" s="196"/>
      <c r="O48" s="243"/>
      <c r="P48" s="243"/>
      <c r="Q48" s="196"/>
      <c r="R48" s="196"/>
      <c r="S48" s="196"/>
      <c r="T48" s="231"/>
      <c r="U48" s="199"/>
      <c r="V48" s="200"/>
      <c r="W48" s="199"/>
    </row>
    <row r="49" spans="1:23" ht="13.5" customHeight="1" x14ac:dyDescent="0.25">
      <c r="A49" s="545" t="s">
        <v>92</v>
      </c>
      <c r="B49" s="394" t="s">
        <v>624</v>
      </c>
      <c r="C49" s="194"/>
      <c r="D49" s="194"/>
      <c r="E49" s="195"/>
      <c r="F49" s="187"/>
      <c r="G49" s="187"/>
      <c r="H49" s="187"/>
      <c r="I49" s="187"/>
      <c r="J49" s="196"/>
      <c r="K49" s="196"/>
      <c r="L49" s="196"/>
      <c r="M49" s="201"/>
      <c r="N49" s="196"/>
      <c r="O49" s="196"/>
      <c r="P49" s="196"/>
      <c r="Q49" s="196"/>
      <c r="R49" s="196"/>
      <c r="S49" s="196"/>
      <c r="T49" s="231"/>
      <c r="U49" s="199"/>
      <c r="V49" s="200"/>
      <c r="W49" s="199"/>
    </row>
    <row r="50" spans="1:23" ht="13.5" customHeight="1" x14ac:dyDescent="0.25">
      <c r="A50" s="545" t="s">
        <v>93</v>
      </c>
      <c r="B50" s="394" t="s">
        <v>624</v>
      </c>
      <c r="C50" s="194"/>
      <c r="D50" s="194"/>
      <c r="E50" s="195"/>
      <c r="F50" s="187"/>
      <c r="G50" s="187"/>
      <c r="H50" s="187"/>
      <c r="I50" s="187"/>
      <c r="J50" s="196"/>
      <c r="K50" s="196"/>
      <c r="L50" s="196"/>
      <c r="M50" s="201"/>
      <c r="N50" s="196"/>
      <c r="O50" s="196"/>
      <c r="P50" s="196"/>
      <c r="Q50" s="196"/>
      <c r="R50" s="196"/>
      <c r="S50" s="196"/>
      <c r="T50" s="231"/>
      <c r="U50" s="199"/>
      <c r="V50" s="200"/>
      <c r="W50" s="199"/>
    </row>
    <row r="51" spans="1:23" ht="13.5" customHeight="1" x14ac:dyDescent="0.25">
      <c r="A51" s="545" t="s">
        <v>94</v>
      </c>
      <c r="B51" s="546"/>
      <c r="C51" s="194"/>
      <c r="D51" s="194"/>
      <c r="E51" s="195"/>
      <c r="F51" s="187"/>
      <c r="G51" s="187"/>
      <c r="H51" s="187"/>
      <c r="I51" s="187"/>
      <c r="J51" s="196"/>
      <c r="K51" s="196"/>
      <c r="L51" s="196"/>
      <c r="M51" s="201"/>
      <c r="N51" s="196"/>
      <c r="O51" s="196"/>
      <c r="P51" s="196"/>
      <c r="Q51" s="196"/>
      <c r="R51" s="196"/>
      <c r="S51" s="196"/>
      <c r="T51" s="231"/>
      <c r="U51" s="199"/>
      <c r="V51" s="200"/>
      <c r="W51" s="199"/>
    </row>
    <row r="52" spans="1:23" ht="13.5" customHeight="1" x14ac:dyDescent="0.25">
      <c r="A52" s="547" t="s">
        <v>95</v>
      </c>
      <c r="B52" s="395"/>
      <c r="C52" s="194"/>
      <c r="D52" s="194"/>
      <c r="E52" s="195"/>
      <c r="F52" s="187"/>
      <c r="G52" s="187"/>
      <c r="H52" s="187"/>
      <c r="I52" s="187"/>
      <c r="J52" s="196"/>
      <c r="K52" s="196"/>
      <c r="L52" s="196"/>
      <c r="M52" s="201"/>
      <c r="N52" s="196"/>
      <c r="O52" s="196"/>
      <c r="P52" s="196"/>
      <c r="Q52" s="196"/>
      <c r="R52" s="196"/>
      <c r="S52" s="196"/>
      <c r="T52" s="231"/>
      <c r="U52" s="199"/>
      <c r="V52" s="200"/>
      <c r="W52" s="199"/>
    </row>
    <row r="53" spans="1:23" ht="13.5" customHeight="1" x14ac:dyDescent="0.25">
      <c r="A53" s="547" t="s">
        <v>96</v>
      </c>
      <c r="B53" s="395" t="s">
        <v>99</v>
      </c>
      <c r="C53" s="194"/>
      <c r="D53" s="194"/>
      <c r="E53" s="195"/>
      <c r="F53" s="187"/>
      <c r="G53" s="187"/>
      <c r="H53" s="187"/>
      <c r="I53" s="187"/>
      <c r="J53" s="196"/>
      <c r="K53" s="196"/>
      <c r="L53" s="196"/>
      <c r="M53" s="201"/>
      <c r="N53" s="196"/>
      <c r="O53" s="196"/>
      <c r="P53" s="196"/>
      <c r="Q53" s="196"/>
      <c r="R53" s="196"/>
      <c r="S53" s="196"/>
      <c r="T53" s="202"/>
      <c r="U53" s="199"/>
      <c r="V53" s="202"/>
      <c r="W53" s="199"/>
    </row>
    <row r="54" spans="1:23" ht="13.5" customHeight="1" x14ac:dyDescent="0.25">
      <c r="A54" s="547" t="s">
        <v>97</v>
      </c>
      <c r="B54" s="395"/>
      <c r="C54" s="204"/>
      <c r="D54" s="204"/>
      <c r="E54" s="205"/>
      <c r="F54" s="206"/>
      <c r="G54" s="206"/>
      <c r="H54" s="206"/>
      <c r="I54" s="206"/>
      <c r="J54" s="207"/>
      <c r="K54" s="207"/>
      <c r="L54" s="207"/>
      <c r="M54" s="208"/>
      <c r="N54" s="207"/>
      <c r="O54" s="207"/>
      <c r="P54" s="207"/>
      <c r="Q54" s="207"/>
      <c r="R54" s="207"/>
      <c r="S54" s="207"/>
      <c r="T54" s="211"/>
      <c r="U54" s="210"/>
      <c r="V54" s="211"/>
      <c r="W54" s="210"/>
    </row>
    <row r="55" spans="1:23" ht="13.5" customHeight="1" thickBot="1" x14ac:dyDescent="0.3">
      <c r="A55" s="547"/>
      <c r="B55" s="232"/>
      <c r="C55" s="213"/>
      <c r="D55" s="213"/>
      <c r="E55" s="214"/>
      <c r="F55" s="215"/>
      <c r="G55" s="215"/>
      <c r="H55" s="215"/>
      <c r="I55" s="215"/>
      <c r="J55" s="216"/>
      <c r="K55" s="216"/>
      <c r="L55" s="216"/>
      <c r="M55" s="217"/>
      <c r="N55" s="216"/>
      <c r="O55" s="216"/>
      <c r="P55" s="216"/>
      <c r="Q55" s="216"/>
      <c r="R55" s="216"/>
      <c r="S55" s="216"/>
      <c r="T55" s="219"/>
      <c r="U55" s="220"/>
      <c r="V55" s="219"/>
      <c r="W55" s="220"/>
    </row>
    <row r="56" spans="1:23" ht="13.5" customHeight="1" thickBot="1" x14ac:dyDescent="0.3">
      <c r="A56" s="384"/>
      <c r="B56" s="221"/>
      <c r="C56" s="222"/>
      <c r="D56" s="845"/>
      <c r="E56" s="223"/>
      <c r="F56" s="224"/>
      <c r="G56" s="224"/>
      <c r="H56" s="224"/>
      <c r="I56" s="224"/>
      <c r="J56" s="225">
        <f>+J47</f>
        <v>0</v>
      </c>
      <c r="K56" s="225"/>
      <c r="L56" s="225"/>
      <c r="M56" s="226"/>
      <c r="N56" s="225"/>
      <c r="O56" s="225"/>
      <c r="P56" s="225">
        <f>SUM(P47:P55)</f>
        <v>0</v>
      </c>
      <c r="Q56" s="225"/>
      <c r="R56" s="225">
        <f>+R48+R47</f>
        <v>0</v>
      </c>
      <c r="S56" s="228"/>
      <c r="T56" s="225"/>
      <c r="U56" s="229"/>
      <c r="V56" s="230"/>
      <c r="W56" s="229">
        <f>+SUM(W47:W55)</f>
        <v>0</v>
      </c>
    </row>
    <row r="57" spans="1:23" ht="13.5" customHeight="1" x14ac:dyDescent="0.25">
      <c r="A57" s="545" t="s">
        <v>68</v>
      </c>
      <c r="B57" s="544" t="s">
        <v>848</v>
      </c>
      <c r="C57" s="580"/>
      <c r="D57" s="580"/>
      <c r="E57" s="239" t="s">
        <v>63</v>
      </c>
      <c r="F57" s="240">
        <v>200</v>
      </c>
      <c r="G57" s="238">
        <f>ROUND(($C$12-C57)/(365/4),0)</f>
        <v>496</v>
      </c>
      <c r="H57" s="238">
        <f>ROUND((($C$13-$D$17)/91.25),0)+G57</f>
        <v>996</v>
      </c>
      <c r="I57" s="186">
        <f>F57-H57</f>
        <v>-796</v>
      </c>
      <c r="J57" s="581"/>
      <c r="K57" s="188" t="s">
        <v>64</v>
      </c>
      <c r="L57" s="581"/>
      <c r="M57" s="189">
        <v>1</v>
      </c>
      <c r="N57" s="188">
        <f>+J57*L57*M57</f>
        <v>0</v>
      </c>
      <c r="O57" s="847"/>
      <c r="P57" s="242">
        <f>ROUND(($C$13-$D$17)/91.25,0)*N57/I57</f>
        <v>0</v>
      </c>
      <c r="Q57" s="188">
        <f>(O57+P57)</f>
        <v>0</v>
      </c>
      <c r="R57" s="188">
        <f>+$N$27-$Q$27</f>
        <v>0</v>
      </c>
      <c r="S57" s="188">
        <f>+(R57+R58)</f>
        <v>0</v>
      </c>
      <c r="T57" s="191"/>
      <c r="U57" s="244">
        <f>IF(T57&gt;(S57),T57,S57)</f>
        <v>0</v>
      </c>
      <c r="V57" s="193">
        <v>1</v>
      </c>
      <c r="W57" s="192">
        <f>+V57*U57</f>
        <v>0</v>
      </c>
    </row>
    <row r="58" spans="1:23" ht="13.5" customHeight="1" x14ac:dyDescent="0.25">
      <c r="A58" s="545" t="s">
        <v>44</v>
      </c>
      <c r="B58" s="394" t="s">
        <v>624</v>
      </c>
      <c r="C58" s="194"/>
      <c r="D58" s="194"/>
      <c r="E58" s="241"/>
      <c r="F58" s="238"/>
      <c r="G58" s="238"/>
      <c r="H58" s="238"/>
      <c r="I58" s="238"/>
      <c r="J58" s="196"/>
      <c r="K58" s="196" t="s">
        <v>66</v>
      </c>
      <c r="L58" s="196"/>
      <c r="M58" s="197"/>
      <c r="N58" s="196"/>
      <c r="O58" s="243"/>
      <c r="P58" s="243"/>
      <c r="Q58" s="196"/>
      <c r="R58" s="196"/>
      <c r="S58" s="196"/>
      <c r="T58" s="231"/>
      <c r="U58" s="199"/>
      <c r="V58" s="200"/>
      <c r="W58" s="199"/>
    </row>
    <row r="59" spans="1:23" ht="13.5" customHeight="1" x14ac:dyDescent="0.25">
      <c r="A59" s="545" t="s">
        <v>92</v>
      </c>
      <c r="B59" s="394" t="s">
        <v>624</v>
      </c>
      <c r="C59" s="194"/>
      <c r="D59" s="194"/>
      <c r="E59" s="195"/>
      <c r="F59" s="187"/>
      <c r="G59" s="187"/>
      <c r="H59" s="187"/>
      <c r="I59" s="187"/>
      <c r="J59" s="196"/>
      <c r="K59" s="196"/>
      <c r="L59" s="196"/>
      <c r="M59" s="201"/>
      <c r="N59" s="196"/>
      <c r="O59" s="196"/>
      <c r="P59" s="196"/>
      <c r="Q59" s="196"/>
      <c r="R59" s="196"/>
      <c r="S59" s="196"/>
      <c r="T59" s="231"/>
      <c r="U59" s="199"/>
      <c r="V59" s="200"/>
      <c r="W59" s="199"/>
    </row>
    <row r="60" spans="1:23" ht="13.5" customHeight="1" x14ac:dyDescent="0.25">
      <c r="A60" s="545" t="s">
        <v>93</v>
      </c>
      <c r="B60" s="394" t="s">
        <v>624</v>
      </c>
      <c r="C60" s="194"/>
      <c r="D60" s="194"/>
      <c r="E60" s="195"/>
      <c r="F60" s="187"/>
      <c r="G60" s="187"/>
      <c r="H60" s="187"/>
      <c r="I60" s="187"/>
      <c r="J60" s="196"/>
      <c r="K60" s="196"/>
      <c r="L60" s="196"/>
      <c r="M60" s="201"/>
      <c r="N60" s="196"/>
      <c r="O60" s="196"/>
      <c r="P60" s="196"/>
      <c r="Q60" s="196"/>
      <c r="R60" s="196"/>
      <c r="S60" s="196"/>
      <c r="T60" s="231"/>
      <c r="U60" s="199"/>
      <c r="V60" s="200"/>
      <c r="W60" s="199"/>
    </row>
    <row r="61" spans="1:23" ht="13.5" customHeight="1" x14ac:dyDescent="0.25">
      <c r="A61" s="545" t="s">
        <v>94</v>
      </c>
      <c r="B61" s="546"/>
      <c r="C61" s="194"/>
      <c r="D61" s="194"/>
      <c r="E61" s="195"/>
      <c r="F61" s="187"/>
      <c r="G61" s="187"/>
      <c r="H61" s="187"/>
      <c r="I61" s="187"/>
      <c r="J61" s="196"/>
      <c r="K61" s="196"/>
      <c r="L61" s="196"/>
      <c r="M61" s="201"/>
      <c r="N61" s="196"/>
      <c r="O61" s="196"/>
      <c r="P61" s="196"/>
      <c r="Q61" s="196"/>
      <c r="R61" s="196"/>
      <c r="S61" s="196"/>
      <c r="T61" s="231"/>
      <c r="U61" s="199"/>
      <c r="V61" s="200"/>
      <c r="W61" s="199"/>
    </row>
    <row r="62" spans="1:23" ht="13.5" customHeight="1" x14ac:dyDescent="0.25">
      <c r="A62" s="547" t="s">
        <v>95</v>
      </c>
      <c r="B62" s="395"/>
      <c r="C62" s="194"/>
      <c r="D62" s="194"/>
      <c r="E62" s="195"/>
      <c r="F62" s="187"/>
      <c r="G62" s="187"/>
      <c r="H62" s="187"/>
      <c r="I62" s="187"/>
      <c r="J62" s="196"/>
      <c r="K62" s="196"/>
      <c r="L62" s="196"/>
      <c r="M62" s="201"/>
      <c r="N62" s="196"/>
      <c r="O62" s="196"/>
      <c r="P62" s="196"/>
      <c r="Q62" s="196"/>
      <c r="R62" s="196"/>
      <c r="S62" s="196"/>
      <c r="T62" s="231"/>
      <c r="U62" s="199"/>
      <c r="V62" s="200"/>
      <c r="W62" s="199"/>
    </row>
    <row r="63" spans="1:23" ht="13.5" customHeight="1" x14ac:dyDescent="0.25">
      <c r="A63" s="547" t="s">
        <v>96</v>
      </c>
      <c r="B63" s="395" t="s">
        <v>99</v>
      </c>
      <c r="C63" s="194"/>
      <c r="D63" s="194"/>
      <c r="E63" s="195"/>
      <c r="F63" s="187"/>
      <c r="G63" s="187"/>
      <c r="H63" s="187"/>
      <c r="I63" s="187"/>
      <c r="J63" s="196"/>
      <c r="K63" s="196"/>
      <c r="L63" s="196"/>
      <c r="M63" s="201"/>
      <c r="N63" s="196"/>
      <c r="O63" s="196"/>
      <c r="P63" s="196"/>
      <c r="Q63" s="196"/>
      <c r="R63" s="196"/>
      <c r="S63" s="196"/>
      <c r="T63" s="202"/>
      <c r="U63" s="199"/>
      <c r="V63" s="202"/>
      <c r="W63" s="199"/>
    </row>
    <row r="64" spans="1:23" ht="13.5" customHeight="1" x14ac:dyDescent="0.25">
      <c r="A64" s="547" t="s">
        <v>97</v>
      </c>
      <c r="B64" s="395"/>
      <c r="C64" s="204"/>
      <c r="D64" s="204"/>
      <c r="E64" s="205"/>
      <c r="F64" s="206"/>
      <c r="G64" s="206"/>
      <c r="H64" s="206"/>
      <c r="I64" s="206"/>
      <c r="J64" s="207"/>
      <c r="K64" s="207"/>
      <c r="L64" s="207"/>
      <c r="M64" s="208"/>
      <c r="N64" s="207"/>
      <c r="O64" s="207"/>
      <c r="P64" s="207"/>
      <c r="Q64" s="207"/>
      <c r="R64" s="207"/>
      <c r="S64" s="207"/>
      <c r="T64" s="211"/>
      <c r="U64" s="210"/>
      <c r="V64" s="211"/>
      <c r="W64" s="210"/>
    </row>
    <row r="65" spans="1:23" ht="13.5" customHeight="1" thickBot="1" x14ac:dyDescent="0.3">
      <c r="A65" s="547"/>
      <c r="B65" s="232"/>
      <c r="C65" s="213"/>
      <c r="D65" s="213"/>
      <c r="E65" s="214"/>
      <c r="F65" s="215"/>
      <c r="G65" s="215"/>
      <c r="H65" s="215"/>
      <c r="I65" s="215"/>
      <c r="J65" s="216"/>
      <c r="K65" s="216"/>
      <c r="L65" s="216"/>
      <c r="M65" s="217"/>
      <c r="N65" s="216"/>
      <c r="O65" s="216"/>
      <c r="P65" s="216"/>
      <c r="Q65" s="216"/>
      <c r="R65" s="216"/>
      <c r="S65" s="216"/>
      <c r="T65" s="219"/>
      <c r="U65" s="220"/>
      <c r="V65" s="219"/>
      <c r="W65" s="220"/>
    </row>
    <row r="66" spans="1:23" ht="13.5" customHeight="1" thickBot="1" x14ac:dyDescent="0.3">
      <c r="A66" s="384"/>
      <c r="B66" s="221"/>
      <c r="C66" s="222"/>
      <c r="D66" s="845"/>
      <c r="E66" s="223"/>
      <c r="F66" s="224"/>
      <c r="G66" s="224"/>
      <c r="H66" s="224"/>
      <c r="I66" s="224"/>
      <c r="J66" s="225">
        <f>+J57</f>
        <v>0</v>
      </c>
      <c r="K66" s="225"/>
      <c r="L66" s="225"/>
      <c r="M66" s="226"/>
      <c r="N66" s="225"/>
      <c r="O66" s="225"/>
      <c r="P66" s="225">
        <f>SUM(P57:P65)</f>
        <v>0</v>
      </c>
      <c r="Q66" s="225"/>
      <c r="R66" s="225">
        <f>+R58+R57</f>
        <v>0</v>
      </c>
      <c r="S66" s="228"/>
      <c r="T66" s="225"/>
      <c r="U66" s="229"/>
      <c r="V66" s="230"/>
      <c r="W66" s="229">
        <f>+SUM(W57:W65)</f>
        <v>0</v>
      </c>
    </row>
    <row r="67" spans="1:23" ht="13.5" customHeight="1" thickBot="1" x14ac:dyDescent="0.3">
      <c r="A67" s="548"/>
      <c r="B67" s="232"/>
      <c r="C67" s="213"/>
      <c r="D67" s="213"/>
      <c r="E67" s="214"/>
      <c r="F67" s="215"/>
      <c r="G67" s="215"/>
      <c r="H67" s="215"/>
      <c r="I67" s="215"/>
      <c r="J67" s="216"/>
      <c r="K67" s="216"/>
      <c r="L67" s="216"/>
      <c r="M67" s="217"/>
      <c r="N67" s="216"/>
      <c r="O67" s="216"/>
      <c r="P67" s="216"/>
      <c r="Q67" s="216"/>
      <c r="R67" s="216"/>
      <c r="S67" s="216"/>
      <c r="T67" s="219"/>
      <c r="U67" s="220"/>
      <c r="V67" s="219"/>
      <c r="W67" s="220"/>
    </row>
    <row r="68" spans="1:23" ht="13.5" customHeight="1" thickBot="1" x14ac:dyDescent="0.3">
      <c r="A68" s="551" t="s">
        <v>850</v>
      </c>
      <c r="B68" s="552"/>
      <c r="C68" s="553"/>
      <c r="D68" s="846"/>
      <c r="E68" s="554"/>
      <c r="F68" s="555"/>
      <c r="G68" s="555"/>
      <c r="H68" s="555"/>
      <c r="I68" s="555"/>
      <c r="J68" s="556"/>
      <c r="K68" s="556"/>
      <c r="L68" s="556"/>
      <c r="M68" s="557"/>
      <c r="N68" s="556"/>
      <c r="O68" s="556"/>
      <c r="P68" s="550">
        <f>P26+P36+P46+P56+P66</f>
        <v>0</v>
      </c>
      <c r="Q68" s="559"/>
      <c r="R68" s="556"/>
      <c r="S68" s="560"/>
      <c r="T68" s="556"/>
      <c r="U68" s="561"/>
      <c r="V68" s="562"/>
      <c r="W68" s="561"/>
    </row>
    <row r="71" spans="1:23" x14ac:dyDescent="0.25">
      <c r="A71" s="162" t="s">
        <v>471</v>
      </c>
      <c r="O71" s="162"/>
      <c r="P71" s="162"/>
    </row>
    <row r="72" spans="1:23" x14ac:dyDescent="0.25">
      <c r="A72" s="162"/>
      <c r="O72" s="162"/>
      <c r="P72" s="162"/>
    </row>
    <row r="73" spans="1:23" ht="15" x14ac:dyDescent="0.25">
      <c r="A73" s="162" t="s">
        <v>327</v>
      </c>
      <c r="B73" s="236" t="s">
        <v>104</v>
      </c>
    </row>
    <row r="74" spans="1:23" ht="15" x14ac:dyDescent="0.25">
      <c r="A74" s="162" t="s">
        <v>560</v>
      </c>
      <c r="B74" s="237" t="s">
        <v>559</v>
      </c>
    </row>
    <row r="87" spans="22:23" x14ac:dyDescent="0.25">
      <c r="V87" s="162"/>
      <c r="W87" s="162"/>
    </row>
  </sheetData>
  <mergeCells count="10">
    <mergeCell ref="T15:T16"/>
    <mergeCell ref="W15:W16"/>
    <mergeCell ref="S14:T14"/>
    <mergeCell ref="A15:A16"/>
    <mergeCell ref="F15:I15"/>
    <mergeCell ref="J15:J16"/>
    <mergeCell ref="K15:K16"/>
    <mergeCell ref="L15:L16"/>
    <mergeCell ref="N15:N16"/>
    <mergeCell ref="O15:Q15"/>
  </mergeCells>
  <dataValidations disablePrompts="1" count="4">
    <dataValidation type="list" allowBlank="1" showInputMessage="1" showErrorMessage="1" sqref="B20 B60 B50 B40 B30">
      <formula1>$BC$1:$BC$8</formula1>
    </dataValidation>
    <dataValidation type="list" allowBlank="1" showInputMessage="1" showErrorMessage="1" sqref="B19 B59 B49 B39 B29">
      <formula1>$BA$1:$BA$4</formula1>
    </dataValidation>
    <dataValidation type="list" allowBlank="1" showInputMessage="1" showErrorMessage="1" sqref="B18 B58 B48 B38 B28">
      <formula1>$AY$1:$AY$12</formula1>
    </dataValidation>
    <dataValidation type="list" allowBlank="1" showInputMessage="1" showErrorMessage="1" sqref="AR14">
      <formula1>$AY$2:$AY$12</formula1>
    </dataValidation>
  </dataValidations>
  <hyperlinks>
    <hyperlink ref="B73" r:id="rId1"/>
    <hyperlink ref="B74" r:id="rId2"/>
  </hyperlinks>
  <pageMargins left="0.17" right="0.16" top="0.67" bottom="0.44" header="0" footer="0"/>
  <pageSetup paperSize="5" scale="47" orientation="landscape" horizontalDpi="4294967292" verticalDpi="300" r:id="rId3"/>
  <headerFooter alignWithMargins="0"/>
  <drawing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87"/>
  <sheetViews>
    <sheetView showGridLines="0" zoomScale="90" zoomScaleNormal="70" workbookViewId="0">
      <selection activeCell="A15" sqref="A15:A16"/>
    </sheetView>
  </sheetViews>
  <sheetFormatPr baseColWidth="10" defaultColWidth="11.42578125" defaultRowHeight="12.75" x14ac:dyDescent="0.25"/>
  <cols>
    <col min="1" max="1" width="25.7109375" style="106" customWidth="1"/>
    <col min="2" max="2" width="66.7109375" style="106" customWidth="1"/>
    <col min="3" max="4" width="12.7109375" style="156" customWidth="1"/>
    <col min="5" max="5" width="5.85546875" style="106" customWidth="1"/>
    <col min="6" max="6" width="6.5703125" style="157" customWidth="1"/>
    <col min="7" max="7" width="6.85546875" style="157" hidden="1" customWidth="1"/>
    <col min="8" max="8" width="6.140625" style="157" customWidth="1"/>
    <col min="9" max="9" width="5.5703125" style="157" customWidth="1"/>
    <col min="10" max="10" width="14" style="106" customWidth="1"/>
    <col min="11" max="11" width="13.5703125" style="106" bestFit="1" customWidth="1"/>
    <col min="12" max="12" width="18" style="106" bestFit="1" customWidth="1"/>
    <col min="13" max="13" width="8.5703125" style="158" customWidth="1"/>
    <col min="14" max="23" width="16.7109375" style="106" customWidth="1"/>
    <col min="24" max="50" width="11.42578125" style="106"/>
    <col min="51" max="51" width="25.5703125" style="106" bestFit="1" customWidth="1"/>
    <col min="52" max="16384" width="11.42578125" style="106"/>
  </cols>
  <sheetData>
    <row r="1" spans="1:55" x14ac:dyDescent="0.25">
      <c r="AY1" s="106" t="s">
        <v>624</v>
      </c>
      <c r="BA1" s="106" t="s">
        <v>624</v>
      </c>
      <c r="BC1" s="106" t="s">
        <v>624</v>
      </c>
    </row>
    <row r="2" spans="1:55" x14ac:dyDescent="0.25">
      <c r="AY2" s="106" t="s">
        <v>71</v>
      </c>
      <c r="BA2" s="106" t="s">
        <v>82</v>
      </c>
      <c r="BC2" s="106" t="s">
        <v>85</v>
      </c>
    </row>
    <row r="3" spans="1:55" x14ac:dyDescent="0.25">
      <c r="AY3" s="106" t="s">
        <v>72</v>
      </c>
      <c r="BA3" s="106" t="s">
        <v>83</v>
      </c>
      <c r="BC3" s="106" t="s">
        <v>86</v>
      </c>
    </row>
    <row r="4" spans="1:55" x14ac:dyDescent="0.25">
      <c r="AY4" s="106" t="s">
        <v>73</v>
      </c>
      <c r="BA4" s="106" t="s">
        <v>84</v>
      </c>
      <c r="BC4" s="106" t="s">
        <v>87</v>
      </c>
    </row>
    <row r="5" spans="1:55" x14ac:dyDescent="0.25">
      <c r="AY5" s="106" t="s">
        <v>74</v>
      </c>
      <c r="BC5" s="106" t="s">
        <v>88</v>
      </c>
    </row>
    <row r="6" spans="1:55" x14ac:dyDescent="0.25">
      <c r="AY6" s="106" t="s">
        <v>75</v>
      </c>
      <c r="BC6" s="106" t="s">
        <v>90</v>
      </c>
    </row>
    <row r="7" spans="1:55" ht="12" customHeight="1" x14ac:dyDescent="0.25">
      <c r="AY7" s="109" t="s">
        <v>76</v>
      </c>
      <c r="BC7" s="106" t="s">
        <v>91</v>
      </c>
    </row>
    <row r="8" spans="1:55" ht="15.75" x14ac:dyDescent="0.25">
      <c r="A8" s="160" t="s">
        <v>841</v>
      </c>
      <c r="AY8" s="109" t="s">
        <v>77</v>
      </c>
      <c r="AZ8" s="161"/>
      <c r="BC8" s="106" t="s">
        <v>89</v>
      </c>
    </row>
    <row r="9" spans="1:55" x14ac:dyDescent="0.25">
      <c r="A9" s="162"/>
      <c r="B9" s="162"/>
      <c r="AY9" s="110" t="s">
        <v>78</v>
      </c>
      <c r="AZ9" s="161"/>
    </row>
    <row r="10" spans="1:55" x14ac:dyDescent="0.25">
      <c r="A10" s="162"/>
      <c r="B10" s="162"/>
      <c r="AY10" s="110" t="s">
        <v>79</v>
      </c>
      <c r="AZ10" s="163"/>
    </row>
    <row r="11" spans="1:55" ht="13.5" thickBot="1" x14ac:dyDescent="0.3">
      <c r="AY11" s="110" t="s">
        <v>80</v>
      </c>
      <c r="AZ11" s="110"/>
    </row>
    <row r="12" spans="1:55" ht="13.5" thickBot="1" x14ac:dyDescent="0.3">
      <c r="A12" s="164" t="s">
        <v>39</v>
      </c>
      <c r="B12" s="165"/>
      <c r="C12" s="166">
        <v>45292</v>
      </c>
      <c r="M12" s="167"/>
      <c r="X12" s="110"/>
      <c r="AY12" s="106" t="s">
        <v>81</v>
      </c>
      <c r="AZ12" s="110"/>
    </row>
    <row r="13" spans="1:55" ht="13.5" thickBot="1" x14ac:dyDescent="0.3">
      <c r="A13" s="168" t="s">
        <v>40</v>
      </c>
      <c r="B13" s="169"/>
      <c r="C13" s="170">
        <v>45657</v>
      </c>
      <c r="M13" s="167"/>
      <c r="X13" s="110"/>
    </row>
    <row r="14" spans="1:55" ht="15" customHeight="1" thickBot="1" x14ac:dyDescent="0.3">
      <c r="S14" s="869" t="s">
        <v>855</v>
      </c>
      <c r="T14" s="870"/>
    </row>
    <row r="15" spans="1:55" s="161" customFormat="1" ht="25.5" customHeight="1" x14ac:dyDescent="0.25">
      <c r="A15" s="871" t="s">
        <v>42</v>
      </c>
      <c r="B15" s="171"/>
      <c r="C15" s="172" t="s">
        <v>43</v>
      </c>
      <c r="D15" s="172" t="s">
        <v>43</v>
      </c>
      <c r="E15" s="173" t="s">
        <v>44</v>
      </c>
      <c r="F15" s="873" t="s">
        <v>257</v>
      </c>
      <c r="G15" s="874"/>
      <c r="H15" s="874"/>
      <c r="I15" s="875"/>
      <c r="J15" s="865" t="s">
        <v>849</v>
      </c>
      <c r="K15" s="865" t="s">
        <v>100</v>
      </c>
      <c r="L15" s="865" t="s">
        <v>101</v>
      </c>
      <c r="M15" s="174" t="s">
        <v>46</v>
      </c>
      <c r="N15" s="865" t="s">
        <v>691</v>
      </c>
      <c r="O15" s="877" t="s">
        <v>48</v>
      </c>
      <c r="P15" s="878"/>
      <c r="Q15" s="879"/>
      <c r="R15" s="173" t="s">
        <v>47</v>
      </c>
      <c r="S15" s="173" t="s">
        <v>30</v>
      </c>
      <c r="T15" s="865" t="s">
        <v>323</v>
      </c>
      <c r="U15" s="175" t="s">
        <v>49</v>
      </c>
      <c r="V15" s="173" t="s">
        <v>46</v>
      </c>
      <c r="W15" s="867" t="s">
        <v>558</v>
      </c>
    </row>
    <row r="16" spans="1:55" s="161" customFormat="1" ht="36.75" customHeight="1" thickBot="1" x14ac:dyDescent="0.3">
      <c r="A16" s="872"/>
      <c r="B16" s="176" t="s">
        <v>843</v>
      </c>
      <c r="C16" s="177" t="s">
        <v>69</v>
      </c>
      <c r="D16" s="177" t="s">
        <v>842</v>
      </c>
      <c r="E16" s="178" t="s">
        <v>50</v>
      </c>
      <c r="F16" s="179" t="s">
        <v>45</v>
      </c>
      <c r="G16" s="179" t="s">
        <v>255</v>
      </c>
      <c r="H16" s="179" t="s">
        <v>53</v>
      </c>
      <c r="I16" s="179" t="s">
        <v>256</v>
      </c>
      <c r="J16" s="876"/>
      <c r="K16" s="866"/>
      <c r="L16" s="866"/>
      <c r="M16" s="180"/>
      <c r="N16" s="876"/>
      <c r="O16" s="178" t="s">
        <v>56</v>
      </c>
      <c r="P16" s="178" t="s">
        <v>57</v>
      </c>
      <c r="Q16" s="178" t="s">
        <v>58</v>
      </c>
      <c r="R16" s="178" t="s">
        <v>59</v>
      </c>
      <c r="S16" s="181" t="s">
        <v>856</v>
      </c>
      <c r="T16" s="866"/>
      <c r="U16" s="182" t="s">
        <v>61</v>
      </c>
      <c r="V16" s="183" t="s">
        <v>62</v>
      </c>
      <c r="W16" s="868"/>
    </row>
    <row r="17" spans="1:23" s="110" customFormat="1" ht="13.5" customHeight="1" thickBot="1" x14ac:dyDescent="0.3">
      <c r="A17" s="545" t="s">
        <v>68</v>
      </c>
      <c r="B17" s="544" t="s">
        <v>844</v>
      </c>
      <c r="C17" s="580"/>
      <c r="D17" s="580"/>
      <c r="E17" s="185" t="s">
        <v>63</v>
      </c>
      <c r="F17" s="186">
        <v>200</v>
      </c>
      <c r="G17" s="238">
        <f>ROUND(($C$12-C17)/(365/4),0)</f>
        <v>496</v>
      </c>
      <c r="H17" s="238">
        <f>ROUND((($C$13-$D$17)/91.25),0)+G17</f>
        <v>996</v>
      </c>
      <c r="I17" s="186">
        <f>F17-H17</f>
        <v>-796</v>
      </c>
      <c r="J17" s="581"/>
      <c r="K17" s="188" t="s">
        <v>64</v>
      </c>
      <c r="L17" s="582"/>
      <c r="M17" s="189">
        <v>1</v>
      </c>
      <c r="N17" s="188">
        <f>+J17*L17</f>
        <v>0</v>
      </c>
      <c r="O17" s="847">
        <v>0</v>
      </c>
      <c r="P17" s="242">
        <f>ROUND(($C$13-$D$17)/91.25,0)*N17/I17</f>
        <v>0</v>
      </c>
      <c r="Q17" s="188">
        <f>(O17+P17)</f>
        <v>0</v>
      </c>
      <c r="R17" s="188">
        <f>+$N$17-$Q$17</f>
        <v>0</v>
      </c>
      <c r="S17" s="188">
        <f>+(R17+R18)</f>
        <v>0</v>
      </c>
      <c r="T17" s="191"/>
      <c r="U17" s="244">
        <f>IF(T17&gt;(S17),T17,S17)</f>
        <v>0</v>
      </c>
      <c r="V17" s="193">
        <v>1</v>
      </c>
      <c r="W17" s="192">
        <f>+V17*U17</f>
        <v>0</v>
      </c>
    </row>
    <row r="18" spans="1:23" s="110" customFormat="1" ht="13.5" customHeight="1" x14ac:dyDescent="0.25">
      <c r="A18" s="545" t="s">
        <v>44</v>
      </c>
      <c r="B18" s="394" t="s">
        <v>624</v>
      </c>
      <c r="C18" s="194"/>
      <c r="D18" s="194"/>
      <c r="E18" s="195"/>
      <c r="F18" s="187"/>
      <c r="G18" s="238"/>
      <c r="H18" s="238"/>
      <c r="I18" s="187"/>
      <c r="J18" s="196"/>
      <c r="K18" s="196" t="s">
        <v>66</v>
      </c>
      <c r="L18" s="196"/>
      <c r="M18" s="197"/>
      <c r="N18" s="196"/>
      <c r="O18" s="243"/>
      <c r="P18" s="242"/>
      <c r="Q18" s="196"/>
      <c r="R18" s="196"/>
      <c r="S18" s="196"/>
      <c r="T18" s="231"/>
      <c r="U18" s="199"/>
      <c r="V18" s="200"/>
      <c r="W18" s="199"/>
    </row>
    <row r="19" spans="1:23" s="110" customFormat="1" ht="13.5" customHeight="1" x14ac:dyDescent="0.25">
      <c r="A19" s="545" t="s">
        <v>92</v>
      </c>
      <c r="B19" s="394" t="s">
        <v>624</v>
      </c>
      <c r="C19" s="194"/>
      <c r="D19" s="194"/>
      <c r="E19" s="195"/>
      <c r="F19" s="187"/>
      <c r="G19" s="187"/>
      <c r="H19" s="187"/>
      <c r="I19" s="187"/>
      <c r="J19" s="196"/>
      <c r="K19" s="196"/>
      <c r="L19" s="196"/>
      <c r="M19" s="201"/>
      <c r="N19" s="196"/>
      <c r="O19" s="196"/>
      <c r="P19" s="196"/>
      <c r="Q19" s="196"/>
      <c r="R19" s="196"/>
      <c r="S19" s="196"/>
      <c r="T19" s="231"/>
      <c r="U19" s="199"/>
      <c r="V19" s="200"/>
      <c r="W19" s="199"/>
    </row>
    <row r="20" spans="1:23" s="110" customFormat="1" ht="13.5" customHeight="1" x14ac:dyDescent="0.25">
      <c r="A20" s="545" t="s">
        <v>93</v>
      </c>
      <c r="B20" s="394" t="s">
        <v>624</v>
      </c>
      <c r="C20" s="194"/>
      <c r="D20" s="194"/>
      <c r="E20" s="195"/>
      <c r="F20" s="187"/>
      <c r="G20" s="187"/>
      <c r="H20" s="187"/>
      <c r="I20" s="187"/>
      <c r="J20" s="196"/>
      <c r="K20" s="196"/>
      <c r="L20" s="196"/>
      <c r="M20" s="201"/>
      <c r="N20" s="196"/>
      <c r="O20" s="196"/>
      <c r="P20" s="196"/>
      <c r="Q20" s="196"/>
      <c r="R20" s="196"/>
      <c r="S20" s="196"/>
      <c r="T20" s="202"/>
      <c r="U20" s="199"/>
      <c r="V20" s="202"/>
      <c r="W20" s="199"/>
    </row>
    <row r="21" spans="1:23" s="110" customFormat="1" ht="13.5" customHeight="1" x14ac:dyDescent="0.25">
      <c r="A21" s="545" t="s">
        <v>94</v>
      </c>
      <c r="B21" s="546">
        <v>100</v>
      </c>
      <c r="C21" s="194"/>
      <c r="D21" s="194"/>
      <c r="E21" s="195"/>
      <c r="F21" s="187"/>
      <c r="G21" s="187"/>
      <c r="H21" s="187"/>
      <c r="I21" s="187"/>
      <c r="J21" s="196"/>
      <c r="K21" s="196"/>
      <c r="L21" s="196"/>
      <c r="M21" s="201"/>
      <c r="N21" s="196"/>
      <c r="O21" s="196"/>
      <c r="P21" s="196"/>
      <c r="Q21" s="196"/>
      <c r="R21" s="196"/>
      <c r="S21" s="196"/>
      <c r="T21" s="202"/>
      <c r="U21" s="199"/>
      <c r="V21" s="202"/>
      <c r="W21" s="199"/>
    </row>
    <row r="22" spans="1:23" ht="13.5" customHeight="1" x14ac:dyDescent="0.25">
      <c r="A22" s="547" t="s">
        <v>95</v>
      </c>
      <c r="B22" s="395"/>
      <c r="C22" s="204"/>
      <c r="D22" s="204"/>
      <c r="E22" s="205"/>
      <c r="F22" s="206"/>
      <c r="G22" s="206"/>
      <c r="H22" s="206"/>
      <c r="I22" s="206"/>
      <c r="J22" s="207"/>
      <c r="K22" s="207"/>
      <c r="L22" s="207"/>
      <c r="M22" s="208"/>
      <c r="N22" s="207"/>
      <c r="O22" s="207"/>
      <c r="P22" s="207"/>
      <c r="Q22" s="207"/>
      <c r="R22" s="207"/>
      <c r="S22" s="207"/>
      <c r="T22" s="211"/>
      <c r="U22" s="210"/>
      <c r="V22" s="211"/>
      <c r="W22" s="210"/>
    </row>
    <row r="23" spans="1:23" ht="13.5" customHeight="1" x14ac:dyDescent="0.25">
      <c r="A23" s="547" t="s">
        <v>96</v>
      </c>
      <c r="B23" s="395" t="s">
        <v>99</v>
      </c>
      <c r="C23" s="204"/>
      <c r="D23" s="204"/>
      <c r="E23" s="205"/>
      <c r="F23" s="206"/>
      <c r="G23" s="206"/>
      <c r="H23" s="206"/>
      <c r="I23" s="206"/>
      <c r="J23" s="207"/>
      <c r="K23" s="207"/>
      <c r="L23" s="207"/>
      <c r="M23" s="208"/>
      <c r="N23" s="207"/>
      <c r="O23" s="207"/>
      <c r="P23" s="207"/>
      <c r="Q23" s="207"/>
      <c r="R23" s="207"/>
      <c r="S23" s="207"/>
      <c r="T23" s="211"/>
      <c r="U23" s="210"/>
      <c r="V23" s="211"/>
      <c r="W23" s="210"/>
    </row>
    <row r="24" spans="1:23" ht="13.5" customHeight="1" x14ac:dyDescent="0.25">
      <c r="A24" s="547" t="s">
        <v>97</v>
      </c>
      <c r="B24" s="395"/>
      <c r="C24" s="204"/>
      <c r="D24" s="204"/>
      <c r="E24" s="205"/>
      <c r="F24" s="206"/>
      <c r="G24" s="206"/>
      <c r="H24" s="206"/>
      <c r="I24" s="206"/>
      <c r="J24" s="207"/>
      <c r="K24" s="207"/>
      <c r="L24" s="207"/>
      <c r="M24" s="208"/>
      <c r="N24" s="207"/>
      <c r="O24" s="207"/>
      <c r="P24" s="207"/>
      <c r="Q24" s="207"/>
      <c r="R24" s="207"/>
      <c r="S24" s="207"/>
      <c r="T24" s="211"/>
      <c r="U24" s="210"/>
      <c r="V24" s="211"/>
      <c r="W24" s="210"/>
    </row>
    <row r="25" spans="1:23" ht="13.5" customHeight="1" thickBot="1" x14ac:dyDescent="0.3">
      <c r="A25" s="547"/>
      <c r="B25" s="212"/>
      <c r="C25" s="213"/>
      <c r="D25" s="213"/>
      <c r="E25" s="214"/>
      <c r="F25" s="215"/>
      <c r="G25" s="215"/>
      <c r="H25" s="215"/>
      <c r="I25" s="215"/>
      <c r="J25" s="216"/>
      <c r="K25" s="216"/>
      <c r="L25" s="216"/>
      <c r="M25" s="217"/>
      <c r="N25" s="216"/>
      <c r="O25" s="216"/>
      <c r="P25" s="216"/>
      <c r="Q25" s="216"/>
      <c r="R25" s="216"/>
      <c r="S25" s="216"/>
      <c r="T25" s="219"/>
      <c r="U25" s="220"/>
      <c r="V25" s="219"/>
      <c r="W25" s="220"/>
    </row>
    <row r="26" spans="1:23" s="162" customFormat="1" ht="13.5" customHeight="1" thickBot="1" x14ac:dyDescent="0.3">
      <c r="A26" s="384"/>
      <c r="B26" s="221"/>
      <c r="C26" s="222"/>
      <c r="D26" s="845"/>
      <c r="E26" s="223"/>
      <c r="F26" s="224"/>
      <c r="G26" s="224"/>
      <c r="H26" s="224"/>
      <c r="I26" s="224"/>
      <c r="J26" s="225">
        <f>+J17</f>
        <v>0</v>
      </c>
      <c r="K26" s="225"/>
      <c r="L26" s="225"/>
      <c r="M26" s="226"/>
      <c r="N26" s="225"/>
      <c r="O26" s="225"/>
      <c r="P26" s="225">
        <f>SUM(P17:P25)</f>
        <v>0</v>
      </c>
      <c r="Q26" s="225"/>
      <c r="R26" s="225">
        <f>+R18+R17</f>
        <v>0</v>
      </c>
      <c r="S26" s="228"/>
      <c r="T26" s="225"/>
      <c r="U26" s="229"/>
      <c r="V26" s="230"/>
      <c r="W26" s="229">
        <f>+SUM(W17:W25)</f>
        <v>0</v>
      </c>
    </row>
    <row r="27" spans="1:23" ht="13.5" customHeight="1" x14ac:dyDescent="0.25">
      <c r="A27" s="545" t="s">
        <v>68</v>
      </c>
      <c r="B27" s="544" t="s">
        <v>845</v>
      </c>
      <c r="C27" s="580"/>
      <c r="D27" s="580"/>
      <c r="E27" s="239" t="s">
        <v>63</v>
      </c>
      <c r="F27" s="186">
        <v>200</v>
      </c>
      <c r="G27" s="238">
        <f>ROUND(($C$12-C27)/(365/4),0)</f>
        <v>496</v>
      </c>
      <c r="H27" s="238">
        <f>ROUND((($C$13-$D$17)/91.25),0)+G27</f>
        <v>996</v>
      </c>
      <c r="I27" s="186">
        <f>F27-H27</f>
        <v>-796</v>
      </c>
      <c r="J27" s="581"/>
      <c r="K27" s="188" t="s">
        <v>64</v>
      </c>
      <c r="L27" s="581"/>
      <c r="M27" s="189">
        <v>1</v>
      </c>
      <c r="N27" s="188">
        <f>+J27*L27*M27</f>
        <v>0</v>
      </c>
      <c r="O27" s="847"/>
      <c r="P27" s="242">
        <f>ROUND(($C$13-$D$17)/91.25,0)*N27/I27</f>
        <v>0</v>
      </c>
      <c r="Q27" s="188">
        <f>(O27+P27)</f>
        <v>0</v>
      </c>
      <c r="R27" s="188">
        <f>+$N$27-$Q$27</f>
        <v>0</v>
      </c>
      <c r="S27" s="188">
        <f>+(R27+R28)</f>
        <v>0</v>
      </c>
      <c r="T27" s="191"/>
      <c r="U27" s="244">
        <f>IF(T27&gt;(S27),T27,S27)</f>
        <v>0</v>
      </c>
      <c r="V27" s="193">
        <v>1</v>
      </c>
      <c r="W27" s="192">
        <f>+V27*U27</f>
        <v>0</v>
      </c>
    </row>
    <row r="28" spans="1:23" ht="13.5" customHeight="1" x14ac:dyDescent="0.25">
      <c r="A28" s="545" t="s">
        <v>44</v>
      </c>
      <c r="B28" s="394" t="s">
        <v>624</v>
      </c>
      <c r="C28" s="194"/>
      <c r="D28" s="194"/>
      <c r="E28" s="241"/>
      <c r="F28" s="238"/>
      <c r="G28" s="238"/>
      <c r="H28" s="238"/>
      <c r="I28" s="238"/>
      <c r="J28" s="196"/>
      <c r="K28" s="196" t="s">
        <v>66</v>
      </c>
      <c r="L28" s="196"/>
      <c r="M28" s="197"/>
      <c r="N28" s="196"/>
      <c r="O28" s="243"/>
      <c r="P28" s="243"/>
      <c r="Q28" s="196"/>
      <c r="R28" s="196"/>
      <c r="S28" s="196"/>
      <c r="T28" s="231"/>
      <c r="U28" s="199"/>
      <c r="V28" s="200"/>
      <c r="W28" s="199"/>
    </row>
    <row r="29" spans="1:23" ht="13.5" customHeight="1" x14ac:dyDescent="0.25">
      <c r="A29" s="545" t="s">
        <v>92</v>
      </c>
      <c r="B29" s="394" t="s">
        <v>624</v>
      </c>
      <c r="C29" s="194"/>
      <c r="D29" s="194"/>
      <c r="E29" s="195"/>
      <c r="F29" s="187"/>
      <c r="G29" s="187"/>
      <c r="H29" s="187"/>
      <c r="I29" s="187"/>
      <c r="J29" s="196"/>
      <c r="K29" s="196"/>
      <c r="L29" s="196"/>
      <c r="M29" s="201"/>
      <c r="N29" s="196"/>
      <c r="O29" s="196"/>
      <c r="P29" s="196"/>
      <c r="Q29" s="196"/>
      <c r="R29" s="196"/>
      <c r="S29" s="196"/>
      <c r="T29" s="231"/>
      <c r="U29" s="199"/>
      <c r="V29" s="200"/>
      <c r="W29" s="199"/>
    </row>
    <row r="30" spans="1:23" ht="13.5" customHeight="1" x14ac:dyDescent="0.25">
      <c r="A30" s="545" t="s">
        <v>93</v>
      </c>
      <c r="B30" s="394" t="s">
        <v>624</v>
      </c>
      <c r="C30" s="194"/>
      <c r="D30" s="194"/>
      <c r="E30" s="195"/>
      <c r="F30" s="187"/>
      <c r="G30" s="187"/>
      <c r="H30" s="187"/>
      <c r="I30" s="187"/>
      <c r="J30" s="196"/>
      <c r="K30" s="196"/>
      <c r="L30" s="196"/>
      <c r="M30" s="201"/>
      <c r="N30" s="196"/>
      <c r="O30" s="196"/>
      <c r="P30" s="196"/>
      <c r="Q30" s="196"/>
      <c r="R30" s="196"/>
      <c r="S30" s="196"/>
      <c r="T30" s="231"/>
      <c r="U30" s="199"/>
      <c r="V30" s="200"/>
      <c r="W30" s="199"/>
    </row>
    <row r="31" spans="1:23" ht="13.5" customHeight="1" x14ac:dyDescent="0.25">
      <c r="A31" s="545" t="s">
        <v>94</v>
      </c>
      <c r="B31" s="546"/>
      <c r="C31" s="194"/>
      <c r="D31" s="194"/>
      <c r="E31" s="195"/>
      <c r="F31" s="187"/>
      <c r="G31" s="187"/>
      <c r="H31" s="187"/>
      <c r="I31" s="187"/>
      <c r="J31" s="196"/>
      <c r="K31" s="196"/>
      <c r="L31" s="196"/>
      <c r="M31" s="201"/>
      <c r="N31" s="196"/>
      <c r="O31" s="196"/>
      <c r="P31" s="196"/>
      <c r="Q31" s="196"/>
      <c r="R31" s="196"/>
      <c r="S31" s="196"/>
      <c r="T31" s="231"/>
      <c r="U31" s="199"/>
      <c r="V31" s="200"/>
      <c r="W31" s="199"/>
    </row>
    <row r="32" spans="1:23" ht="13.5" customHeight="1" x14ac:dyDescent="0.25">
      <c r="A32" s="547" t="s">
        <v>95</v>
      </c>
      <c r="B32" s="395"/>
      <c r="C32" s="194"/>
      <c r="D32" s="194"/>
      <c r="E32" s="195"/>
      <c r="F32" s="187"/>
      <c r="G32" s="187"/>
      <c r="H32" s="187"/>
      <c r="I32" s="187"/>
      <c r="J32" s="196"/>
      <c r="K32" s="196"/>
      <c r="L32" s="196"/>
      <c r="M32" s="201"/>
      <c r="N32" s="196"/>
      <c r="O32" s="196"/>
      <c r="P32" s="196"/>
      <c r="Q32" s="196"/>
      <c r="R32" s="196"/>
      <c r="S32" s="196"/>
      <c r="T32" s="231"/>
      <c r="U32" s="199"/>
      <c r="V32" s="200"/>
      <c r="W32" s="199"/>
    </row>
    <row r="33" spans="1:23" ht="13.5" customHeight="1" x14ac:dyDescent="0.25">
      <c r="A33" s="547" t="s">
        <v>96</v>
      </c>
      <c r="B33" s="395" t="s">
        <v>99</v>
      </c>
      <c r="C33" s="194"/>
      <c r="D33" s="194"/>
      <c r="E33" s="195"/>
      <c r="F33" s="187"/>
      <c r="G33" s="187"/>
      <c r="H33" s="187"/>
      <c r="I33" s="187"/>
      <c r="J33" s="196"/>
      <c r="K33" s="196"/>
      <c r="L33" s="196"/>
      <c r="M33" s="201"/>
      <c r="N33" s="196"/>
      <c r="O33" s="196"/>
      <c r="P33" s="196"/>
      <c r="Q33" s="196"/>
      <c r="R33" s="196"/>
      <c r="S33" s="196"/>
      <c r="T33" s="202"/>
      <c r="U33" s="199"/>
      <c r="V33" s="202"/>
      <c r="W33" s="199"/>
    </row>
    <row r="34" spans="1:23" ht="13.5" customHeight="1" x14ac:dyDescent="0.25">
      <c r="A34" s="547" t="s">
        <v>97</v>
      </c>
      <c r="B34" s="395"/>
      <c r="C34" s="204"/>
      <c r="D34" s="204"/>
      <c r="E34" s="205"/>
      <c r="F34" s="206"/>
      <c r="G34" s="206"/>
      <c r="H34" s="206"/>
      <c r="I34" s="206"/>
      <c r="J34" s="207"/>
      <c r="K34" s="207"/>
      <c r="L34" s="207"/>
      <c r="M34" s="208"/>
      <c r="N34" s="207"/>
      <c r="O34" s="207"/>
      <c r="P34" s="207"/>
      <c r="Q34" s="207"/>
      <c r="R34" s="207"/>
      <c r="S34" s="207"/>
      <c r="T34" s="211"/>
      <c r="U34" s="210"/>
      <c r="V34" s="211"/>
      <c r="W34" s="210"/>
    </row>
    <row r="35" spans="1:23" ht="13.5" customHeight="1" thickBot="1" x14ac:dyDescent="0.3">
      <c r="A35" s="547"/>
      <c r="B35" s="232"/>
      <c r="C35" s="213"/>
      <c r="D35" s="213"/>
      <c r="E35" s="214"/>
      <c r="F35" s="215"/>
      <c r="G35" s="215"/>
      <c r="H35" s="215"/>
      <c r="I35" s="215"/>
      <c r="J35" s="216"/>
      <c r="K35" s="216"/>
      <c r="L35" s="216"/>
      <c r="M35" s="217"/>
      <c r="N35" s="216"/>
      <c r="O35" s="216"/>
      <c r="P35" s="216"/>
      <c r="Q35" s="216"/>
      <c r="R35" s="216"/>
      <c r="S35" s="216"/>
      <c r="T35" s="219"/>
      <c r="U35" s="220"/>
      <c r="V35" s="219"/>
      <c r="W35" s="220"/>
    </row>
    <row r="36" spans="1:23" ht="13.5" customHeight="1" thickBot="1" x14ac:dyDescent="0.3">
      <c r="A36" s="384"/>
      <c r="B36" s="221"/>
      <c r="C36" s="222"/>
      <c r="D36" s="845"/>
      <c r="E36" s="223"/>
      <c r="F36" s="224"/>
      <c r="G36" s="224"/>
      <c r="H36" s="224"/>
      <c r="I36" s="224"/>
      <c r="J36" s="225">
        <f>+J27</f>
        <v>0</v>
      </c>
      <c r="K36" s="225"/>
      <c r="L36" s="225"/>
      <c r="M36" s="226"/>
      <c r="N36" s="225"/>
      <c r="O36" s="225"/>
      <c r="P36" s="225">
        <f>SUM(P27:P35)</f>
        <v>0</v>
      </c>
      <c r="Q36" s="225"/>
      <c r="R36" s="225">
        <f>+R28+R27</f>
        <v>0</v>
      </c>
      <c r="S36" s="228"/>
      <c r="T36" s="225"/>
      <c r="U36" s="229"/>
      <c r="V36" s="230"/>
      <c r="W36" s="229">
        <f>+SUM(W27:W35)</f>
        <v>0</v>
      </c>
    </row>
    <row r="37" spans="1:23" ht="13.5" customHeight="1" x14ac:dyDescent="0.25">
      <c r="A37" s="545" t="s">
        <v>68</v>
      </c>
      <c r="B37" s="544" t="s">
        <v>846</v>
      </c>
      <c r="C37" s="580"/>
      <c r="D37" s="580"/>
      <c r="E37" s="239" t="s">
        <v>63</v>
      </c>
      <c r="F37" s="186">
        <v>200</v>
      </c>
      <c r="G37" s="238">
        <f>ROUND(($C$12-C37)/(365/4),0)</f>
        <v>496</v>
      </c>
      <c r="H37" s="238">
        <f>ROUND((($C$13-$D$17)/91.25),0)+G37</f>
        <v>996</v>
      </c>
      <c r="I37" s="186">
        <f>F37-H37</f>
        <v>-796</v>
      </c>
      <c r="J37" s="581"/>
      <c r="K37" s="188" t="s">
        <v>64</v>
      </c>
      <c r="L37" s="581"/>
      <c r="M37" s="189">
        <v>1</v>
      </c>
      <c r="N37" s="188">
        <f>+J37*L37*M37</f>
        <v>0</v>
      </c>
      <c r="O37" s="847"/>
      <c r="P37" s="242">
        <f>ROUND(($C$13-$D$17)/91.25,0)*N37/I37</f>
        <v>0</v>
      </c>
      <c r="Q37" s="188">
        <f>(O37+P37)</f>
        <v>0</v>
      </c>
      <c r="R37" s="188">
        <f>+$N$27-$Q$27</f>
        <v>0</v>
      </c>
      <c r="S37" s="188">
        <f>+(R37+R38)</f>
        <v>0</v>
      </c>
      <c r="T37" s="191"/>
      <c r="U37" s="244">
        <f>IF(T37&gt;(S37),T37,S37)</f>
        <v>0</v>
      </c>
      <c r="V37" s="193">
        <v>1</v>
      </c>
      <c r="W37" s="192">
        <f>+V37*U37</f>
        <v>0</v>
      </c>
    </row>
    <row r="38" spans="1:23" ht="13.5" customHeight="1" x14ac:dyDescent="0.25">
      <c r="A38" s="545" t="s">
        <v>44</v>
      </c>
      <c r="B38" s="394" t="s">
        <v>624</v>
      </c>
      <c r="C38" s="194"/>
      <c r="D38" s="194"/>
      <c r="E38" s="241"/>
      <c r="F38" s="238"/>
      <c r="G38" s="238"/>
      <c r="H38" s="238"/>
      <c r="I38" s="238"/>
      <c r="J38" s="196"/>
      <c r="K38" s="196" t="s">
        <v>66</v>
      </c>
      <c r="L38" s="196"/>
      <c r="M38" s="197"/>
      <c r="N38" s="196"/>
      <c r="O38" s="243"/>
      <c r="P38" s="243"/>
      <c r="Q38" s="196"/>
      <c r="R38" s="196"/>
      <c r="S38" s="196"/>
      <c r="T38" s="233"/>
      <c r="U38" s="199"/>
      <c r="V38" s="234"/>
      <c r="W38" s="199"/>
    </row>
    <row r="39" spans="1:23" ht="13.5" customHeight="1" x14ac:dyDescent="0.25">
      <c r="A39" s="545" t="s">
        <v>92</v>
      </c>
      <c r="B39" s="394" t="s">
        <v>624</v>
      </c>
      <c r="C39" s="194"/>
      <c r="D39" s="194"/>
      <c r="E39" s="195"/>
      <c r="F39" s="187"/>
      <c r="G39" s="187"/>
      <c r="H39" s="187"/>
      <c r="I39" s="187"/>
      <c r="J39" s="196"/>
      <c r="K39" s="196"/>
      <c r="L39" s="196"/>
      <c r="M39" s="201"/>
      <c r="N39" s="196"/>
      <c r="O39" s="196"/>
      <c r="P39" s="196"/>
      <c r="Q39" s="196"/>
      <c r="R39" s="196"/>
      <c r="S39" s="196"/>
      <c r="T39" s="233"/>
      <c r="U39" s="199"/>
      <c r="V39" s="234"/>
      <c r="W39" s="199"/>
    </row>
    <row r="40" spans="1:23" ht="13.5" customHeight="1" x14ac:dyDescent="0.25">
      <c r="A40" s="545" t="s">
        <v>93</v>
      </c>
      <c r="B40" s="394" t="s">
        <v>624</v>
      </c>
      <c r="C40" s="194"/>
      <c r="D40" s="194"/>
      <c r="E40" s="195"/>
      <c r="F40" s="187"/>
      <c r="G40" s="187"/>
      <c r="H40" s="187"/>
      <c r="I40" s="187"/>
      <c r="J40" s="196"/>
      <c r="K40" s="196"/>
      <c r="L40" s="196"/>
      <c r="M40" s="201"/>
      <c r="N40" s="196"/>
      <c r="O40" s="196"/>
      <c r="P40" s="196"/>
      <c r="Q40" s="196"/>
      <c r="R40" s="196"/>
      <c r="S40" s="196"/>
      <c r="T40" s="233"/>
      <c r="U40" s="199"/>
      <c r="V40" s="234"/>
      <c r="W40" s="199"/>
    </row>
    <row r="41" spans="1:23" ht="13.5" customHeight="1" x14ac:dyDescent="0.25">
      <c r="A41" s="545" t="s">
        <v>94</v>
      </c>
      <c r="B41" s="546"/>
      <c r="C41" s="194"/>
      <c r="D41" s="194"/>
      <c r="E41" s="195"/>
      <c r="F41" s="187"/>
      <c r="G41" s="187"/>
      <c r="H41" s="187"/>
      <c r="I41" s="187"/>
      <c r="J41" s="196"/>
      <c r="K41" s="196"/>
      <c r="L41" s="196"/>
      <c r="M41" s="201"/>
      <c r="N41" s="196"/>
      <c r="O41" s="196"/>
      <c r="P41" s="196"/>
      <c r="Q41" s="196"/>
      <c r="R41" s="196"/>
      <c r="S41" s="196"/>
      <c r="T41" s="233"/>
      <c r="U41" s="199"/>
      <c r="V41" s="234"/>
      <c r="W41" s="199"/>
    </row>
    <row r="42" spans="1:23" ht="13.5" customHeight="1" x14ac:dyDescent="0.25">
      <c r="A42" s="547" t="s">
        <v>95</v>
      </c>
      <c r="B42" s="395"/>
      <c r="C42" s="194"/>
      <c r="D42" s="194"/>
      <c r="E42" s="195"/>
      <c r="F42" s="187"/>
      <c r="G42" s="187"/>
      <c r="H42" s="187"/>
      <c r="I42" s="187"/>
      <c r="J42" s="196"/>
      <c r="K42" s="196"/>
      <c r="L42" s="196"/>
      <c r="M42" s="201"/>
      <c r="N42" s="196"/>
      <c r="O42" s="196"/>
      <c r="P42" s="196"/>
      <c r="Q42" s="196"/>
      <c r="R42" s="196"/>
      <c r="S42" s="196"/>
      <c r="T42" s="233"/>
      <c r="U42" s="199"/>
      <c r="V42" s="234"/>
      <c r="W42" s="199"/>
    </row>
    <row r="43" spans="1:23" ht="13.5" customHeight="1" x14ac:dyDescent="0.25">
      <c r="A43" s="547" t="s">
        <v>96</v>
      </c>
      <c r="B43" s="395" t="s">
        <v>99</v>
      </c>
      <c r="C43" s="194"/>
      <c r="D43" s="194"/>
      <c r="E43" s="195"/>
      <c r="F43" s="187"/>
      <c r="G43" s="187"/>
      <c r="H43" s="187"/>
      <c r="I43" s="187"/>
      <c r="J43" s="196"/>
      <c r="K43" s="196"/>
      <c r="L43" s="196"/>
      <c r="M43" s="201"/>
      <c r="N43" s="196"/>
      <c r="O43" s="196"/>
      <c r="P43" s="196"/>
      <c r="Q43" s="196"/>
      <c r="R43" s="196"/>
      <c r="S43" s="196"/>
      <c r="T43" s="233"/>
      <c r="U43" s="199"/>
      <c r="V43" s="234"/>
      <c r="W43" s="199"/>
    </row>
    <row r="44" spans="1:23" ht="13.5" customHeight="1" x14ac:dyDescent="0.25">
      <c r="A44" s="547" t="s">
        <v>97</v>
      </c>
      <c r="B44" s="394"/>
      <c r="C44" s="194"/>
      <c r="D44" s="194"/>
      <c r="E44" s="195"/>
      <c r="F44" s="187"/>
      <c r="G44" s="187"/>
      <c r="H44" s="187"/>
      <c r="I44" s="187"/>
      <c r="J44" s="196"/>
      <c r="K44" s="196"/>
      <c r="L44" s="196"/>
      <c r="M44" s="201"/>
      <c r="N44" s="196"/>
      <c r="O44" s="196"/>
      <c r="P44" s="196"/>
      <c r="Q44" s="196"/>
      <c r="R44" s="196"/>
      <c r="S44" s="196"/>
      <c r="T44" s="202"/>
      <c r="U44" s="199"/>
      <c r="V44" s="202"/>
      <c r="W44" s="199"/>
    </row>
    <row r="45" spans="1:23" ht="13.5" customHeight="1" thickBot="1" x14ac:dyDescent="0.3">
      <c r="A45" s="547"/>
      <c r="B45" s="110"/>
      <c r="C45" s="194"/>
      <c r="D45" s="194"/>
      <c r="E45" s="195"/>
      <c r="F45" s="187"/>
      <c r="G45" s="187"/>
      <c r="H45" s="187"/>
      <c r="I45" s="187"/>
      <c r="J45" s="196"/>
      <c r="K45" s="196"/>
      <c r="L45" s="196"/>
      <c r="M45" s="201"/>
      <c r="N45" s="196"/>
      <c r="O45" s="196"/>
      <c r="P45" s="196"/>
      <c r="Q45" s="196"/>
      <c r="R45" s="196"/>
      <c r="S45" s="196"/>
      <c r="T45" s="195"/>
      <c r="U45" s="199"/>
      <c r="V45" s="549"/>
      <c r="W45" s="199"/>
    </row>
    <row r="46" spans="1:23" ht="13.5" customHeight="1" thickBot="1" x14ac:dyDescent="0.3">
      <c r="A46" s="384"/>
      <c r="B46" s="221"/>
      <c r="C46" s="222"/>
      <c r="D46" s="845"/>
      <c r="E46" s="223"/>
      <c r="F46" s="224"/>
      <c r="G46" s="224"/>
      <c r="H46" s="224"/>
      <c r="I46" s="224"/>
      <c r="J46" s="225">
        <f>+J36</f>
        <v>0</v>
      </c>
      <c r="K46" s="225"/>
      <c r="L46" s="225"/>
      <c r="M46" s="226"/>
      <c r="N46" s="225"/>
      <c r="O46" s="225"/>
      <c r="P46" s="225">
        <f>SUM(P36:P44)</f>
        <v>0</v>
      </c>
      <c r="Q46" s="225"/>
      <c r="R46" s="225">
        <f>+R37+R36</f>
        <v>0</v>
      </c>
      <c r="S46" s="228"/>
      <c r="T46" s="225"/>
      <c r="U46" s="229"/>
      <c r="V46" s="230"/>
      <c r="W46" s="229">
        <f>+SUM(W36:W44)</f>
        <v>0</v>
      </c>
    </row>
    <row r="47" spans="1:23" ht="13.5" customHeight="1" x14ac:dyDescent="0.25">
      <c r="A47" s="545" t="s">
        <v>68</v>
      </c>
      <c r="B47" s="544" t="s">
        <v>847</v>
      </c>
      <c r="C47" s="580"/>
      <c r="D47" s="580"/>
      <c r="E47" s="239" t="s">
        <v>63</v>
      </c>
      <c r="F47" s="240">
        <v>200</v>
      </c>
      <c r="G47" s="238">
        <f>ROUND(($C$12-C47)/(365/4),0)</f>
        <v>496</v>
      </c>
      <c r="H47" s="238">
        <f>ROUND((($C$13-$D$17)/91.25),0)+G47</f>
        <v>996</v>
      </c>
      <c r="I47" s="186">
        <f>F47-H47</f>
        <v>-796</v>
      </c>
      <c r="J47" s="581"/>
      <c r="K47" s="188" t="s">
        <v>64</v>
      </c>
      <c r="L47" s="581"/>
      <c r="M47" s="189">
        <v>1</v>
      </c>
      <c r="N47" s="188">
        <f>+J47*L47*M47</f>
        <v>0</v>
      </c>
      <c r="O47" s="847"/>
      <c r="P47" s="242">
        <f>ROUND(($C$13-$D$17)/91.25,0)*N47/I47</f>
        <v>0</v>
      </c>
      <c r="Q47" s="188">
        <f>(O47+P47)</f>
        <v>0</v>
      </c>
      <c r="R47" s="188">
        <f>+$N$27-$Q$27</f>
        <v>0</v>
      </c>
      <c r="S47" s="188">
        <f>+(R47+R48)</f>
        <v>0</v>
      </c>
      <c r="T47" s="191"/>
      <c r="U47" s="244">
        <f>IF(T47&gt;(S47),T47,S47)</f>
        <v>0</v>
      </c>
      <c r="V47" s="193">
        <v>1</v>
      </c>
      <c r="W47" s="192">
        <f>+V47*U47</f>
        <v>0</v>
      </c>
    </row>
    <row r="48" spans="1:23" ht="13.5" customHeight="1" x14ac:dyDescent="0.25">
      <c r="A48" s="545" t="s">
        <v>44</v>
      </c>
      <c r="B48" s="394" t="s">
        <v>624</v>
      </c>
      <c r="C48" s="194"/>
      <c r="D48" s="194"/>
      <c r="E48" s="241"/>
      <c r="F48" s="238"/>
      <c r="G48" s="238"/>
      <c r="H48" s="238"/>
      <c r="I48" s="238"/>
      <c r="J48" s="196"/>
      <c r="K48" s="196" t="s">
        <v>66</v>
      </c>
      <c r="L48" s="196"/>
      <c r="M48" s="197"/>
      <c r="N48" s="196"/>
      <c r="O48" s="243"/>
      <c r="P48" s="243"/>
      <c r="Q48" s="196"/>
      <c r="R48" s="196"/>
      <c r="S48" s="196"/>
      <c r="T48" s="231"/>
      <c r="U48" s="199"/>
      <c r="V48" s="200"/>
      <c r="W48" s="199"/>
    </row>
    <row r="49" spans="1:23" ht="13.5" customHeight="1" x14ac:dyDescent="0.25">
      <c r="A49" s="545" t="s">
        <v>92</v>
      </c>
      <c r="B49" s="394" t="s">
        <v>624</v>
      </c>
      <c r="C49" s="194"/>
      <c r="D49" s="194"/>
      <c r="E49" s="195"/>
      <c r="F49" s="187"/>
      <c r="G49" s="187"/>
      <c r="H49" s="187"/>
      <c r="I49" s="187"/>
      <c r="J49" s="196"/>
      <c r="K49" s="196"/>
      <c r="L49" s="196"/>
      <c r="M49" s="201"/>
      <c r="N49" s="196"/>
      <c r="O49" s="196"/>
      <c r="P49" s="196"/>
      <c r="Q49" s="196"/>
      <c r="R49" s="196"/>
      <c r="S49" s="196"/>
      <c r="T49" s="231"/>
      <c r="U49" s="199"/>
      <c r="V49" s="200"/>
      <c r="W49" s="199"/>
    </row>
    <row r="50" spans="1:23" ht="13.5" customHeight="1" x14ac:dyDescent="0.25">
      <c r="A50" s="545" t="s">
        <v>93</v>
      </c>
      <c r="B50" s="394" t="s">
        <v>624</v>
      </c>
      <c r="C50" s="194"/>
      <c r="D50" s="194"/>
      <c r="E50" s="195"/>
      <c r="F50" s="187"/>
      <c r="G50" s="187"/>
      <c r="H50" s="187"/>
      <c r="I50" s="187"/>
      <c r="J50" s="196"/>
      <c r="K50" s="196"/>
      <c r="L50" s="196"/>
      <c r="M50" s="201"/>
      <c r="N50" s="196"/>
      <c r="O50" s="196"/>
      <c r="P50" s="196"/>
      <c r="Q50" s="196"/>
      <c r="R50" s="196"/>
      <c r="S50" s="196"/>
      <c r="T50" s="231"/>
      <c r="U50" s="199"/>
      <c r="V50" s="200"/>
      <c r="W50" s="199"/>
    </row>
    <row r="51" spans="1:23" ht="13.5" customHeight="1" x14ac:dyDescent="0.25">
      <c r="A51" s="545" t="s">
        <v>94</v>
      </c>
      <c r="B51" s="546"/>
      <c r="C51" s="194"/>
      <c r="D51" s="194"/>
      <c r="E51" s="195"/>
      <c r="F51" s="187"/>
      <c r="G51" s="187"/>
      <c r="H51" s="187"/>
      <c r="I51" s="187"/>
      <c r="J51" s="196"/>
      <c r="K51" s="196"/>
      <c r="L51" s="196"/>
      <c r="M51" s="201"/>
      <c r="N51" s="196"/>
      <c r="O51" s="196"/>
      <c r="P51" s="196"/>
      <c r="Q51" s="196"/>
      <c r="R51" s="196"/>
      <c r="S51" s="196"/>
      <c r="T51" s="231"/>
      <c r="U51" s="199"/>
      <c r="V51" s="200"/>
      <c r="W51" s="199"/>
    </row>
    <row r="52" spans="1:23" ht="13.5" customHeight="1" x14ac:dyDescent="0.25">
      <c r="A52" s="547" t="s">
        <v>95</v>
      </c>
      <c r="B52" s="395"/>
      <c r="C52" s="194"/>
      <c r="D52" s="194"/>
      <c r="E52" s="195"/>
      <c r="F52" s="187"/>
      <c r="G52" s="187"/>
      <c r="H52" s="187"/>
      <c r="I52" s="187"/>
      <c r="J52" s="196"/>
      <c r="K52" s="196"/>
      <c r="L52" s="196"/>
      <c r="M52" s="201"/>
      <c r="N52" s="196"/>
      <c r="O52" s="196"/>
      <c r="P52" s="196"/>
      <c r="Q52" s="196"/>
      <c r="R52" s="196"/>
      <c r="S52" s="196"/>
      <c r="T52" s="231"/>
      <c r="U52" s="199"/>
      <c r="V52" s="200"/>
      <c r="W52" s="199"/>
    </row>
    <row r="53" spans="1:23" ht="13.5" customHeight="1" x14ac:dyDescent="0.25">
      <c r="A53" s="547" t="s">
        <v>96</v>
      </c>
      <c r="B53" s="395" t="s">
        <v>99</v>
      </c>
      <c r="C53" s="194"/>
      <c r="D53" s="194"/>
      <c r="E53" s="195"/>
      <c r="F53" s="187"/>
      <c r="G53" s="187"/>
      <c r="H53" s="187"/>
      <c r="I53" s="187"/>
      <c r="J53" s="196"/>
      <c r="K53" s="196"/>
      <c r="L53" s="196"/>
      <c r="M53" s="201"/>
      <c r="N53" s="196"/>
      <c r="O53" s="196"/>
      <c r="P53" s="196"/>
      <c r="Q53" s="196"/>
      <c r="R53" s="196"/>
      <c r="S53" s="196"/>
      <c r="T53" s="202"/>
      <c r="U53" s="199"/>
      <c r="V53" s="202"/>
      <c r="W53" s="199"/>
    </row>
    <row r="54" spans="1:23" ht="13.5" customHeight="1" x14ac:dyDescent="0.25">
      <c r="A54" s="547" t="s">
        <v>97</v>
      </c>
      <c r="B54" s="395"/>
      <c r="C54" s="204"/>
      <c r="D54" s="204"/>
      <c r="E54" s="205"/>
      <c r="F54" s="206"/>
      <c r="G54" s="206"/>
      <c r="H54" s="206"/>
      <c r="I54" s="206"/>
      <c r="J54" s="207"/>
      <c r="K54" s="207"/>
      <c r="L54" s="207"/>
      <c r="M54" s="208"/>
      <c r="N54" s="207"/>
      <c r="O54" s="207"/>
      <c r="P54" s="207"/>
      <c r="Q54" s="207"/>
      <c r="R54" s="207"/>
      <c r="S54" s="207"/>
      <c r="T54" s="211"/>
      <c r="U54" s="210"/>
      <c r="V54" s="211"/>
      <c r="W54" s="210"/>
    </row>
    <row r="55" spans="1:23" ht="13.5" customHeight="1" thickBot="1" x14ac:dyDescent="0.3">
      <c r="A55" s="547"/>
      <c r="B55" s="232"/>
      <c r="C55" s="213"/>
      <c r="D55" s="213"/>
      <c r="E55" s="214"/>
      <c r="F55" s="215"/>
      <c r="G55" s="215"/>
      <c r="H55" s="215"/>
      <c r="I55" s="215"/>
      <c r="J55" s="216"/>
      <c r="K55" s="216"/>
      <c r="L55" s="216"/>
      <c r="M55" s="217"/>
      <c r="N55" s="216"/>
      <c r="O55" s="216"/>
      <c r="P55" s="216"/>
      <c r="Q55" s="216"/>
      <c r="R55" s="216"/>
      <c r="S55" s="216"/>
      <c r="T55" s="219"/>
      <c r="U55" s="220"/>
      <c r="V55" s="219"/>
      <c r="W55" s="220"/>
    </row>
    <row r="56" spans="1:23" ht="13.5" customHeight="1" thickBot="1" x14ac:dyDescent="0.3">
      <c r="A56" s="384"/>
      <c r="B56" s="221"/>
      <c r="C56" s="222"/>
      <c r="D56" s="845"/>
      <c r="E56" s="223"/>
      <c r="F56" s="224"/>
      <c r="G56" s="224"/>
      <c r="H56" s="224"/>
      <c r="I56" s="224"/>
      <c r="J56" s="225">
        <f>+J47</f>
        <v>0</v>
      </c>
      <c r="K56" s="225"/>
      <c r="L56" s="225"/>
      <c r="M56" s="226"/>
      <c r="N56" s="225"/>
      <c r="O56" s="225"/>
      <c r="P56" s="225">
        <f>SUM(P47:P55)</f>
        <v>0</v>
      </c>
      <c r="Q56" s="225"/>
      <c r="R56" s="225">
        <f>+R48+R47</f>
        <v>0</v>
      </c>
      <c r="S56" s="228"/>
      <c r="T56" s="225"/>
      <c r="U56" s="229"/>
      <c r="V56" s="230"/>
      <c r="W56" s="229">
        <f>+SUM(W47:W55)</f>
        <v>0</v>
      </c>
    </row>
    <row r="57" spans="1:23" ht="13.5" customHeight="1" x14ac:dyDescent="0.25">
      <c r="A57" s="545" t="s">
        <v>68</v>
      </c>
      <c r="B57" s="544" t="s">
        <v>848</v>
      </c>
      <c r="C57" s="580"/>
      <c r="D57" s="580"/>
      <c r="E57" s="239" t="s">
        <v>63</v>
      </c>
      <c r="F57" s="240">
        <v>200</v>
      </c>
      <c r="G57" s="238">
        <f>ROUND(($C$12-C57)/(365/4),0)</f>
        <v>496</v>
      </c>
      <c r="H57" s="238">
        <f>ROUND((($C$13-$D$17)/91.25),0)+G57</f>
        <v>996</v>
      </c>
      <c r="I57" s="186">
        <f>F57-H57</f>
        <v>-796</v>
      </c>
      <c r="J57" s="581"/>
      <c r="K57" s="188" t="s">
        <v>64</v>
      </c>
      <c r="L57" s="581"/>
      <c r="M57" s="189">
        <v>1</v>
      </c>
      <c r="N57" s="188">
        <f>+J57*L57*M57</f>
        <v>0</v>
      </c>
      <c r="O57" s="847"/>
      <c r="P57" s="242">
        <f>ROUND(($C$13-$D$17)/91.25,0)*N57/I57</f>
        <v>0</v>
      </c>
      <c r="Q57" s="188">
        <f>(O57+P57)</f>
        <v>0</v>
      </c>
      <c r="R57" s="188">
        <f>+$N$27-$Q$27</f>
        <v>0</v>
      </c>
      <c r="S57" s="188">
        <f>+(R57+R58)</f>
        <v>0</v>
      </c>
      <c r="T57" s="191"/>
      <c r="U57" s="244">
        <f>IF(T57&gt;(S57),T57,S57)</f>
        <v>0</v>
      </c>
      <c r="V57" s="193">
        <v>1</v>
      </c>
      <c r="W57" s="192">
        <f>+V57*U57</f>
        <v>0</v>
      </c>
    </row>
    <row r="58" spans="1:23" ht="13.5" customHeight="1" x14ac:dyDescent="0.25">
      <c r="A58" s="545" t="s">
        <v>44</v>
      </c>
      <c r="B58" s="394" t="s">
        <v>624</v>
      </c>
      <c r="C58" s="194"/>
      <c r="D58" s="194"/>
      <c r="E58" s="241"/>
      <c r="F58" s="238"/>
      <c r="G58" s="238"/>
      <c r="H58" s="238"/>
      <c r="I58" s="238"/>
      <c r="J58" s="196"/>
      <c r="K58" s="196" t="s">
        <v>66</v>
      </c>
      <c r="L58" s="196"/>
      <c r="M58" s="197"/>
      <c r="N58" s="196"/>
      <c r="O58" s="243"/>
      <c r="P58" s="243"/>
      <c r="Q58" s="196"/>
      <c r="R58" s="196"/>
      <c r="S58" s="196"/>
      <c r="T58" s="231"/>
      <c r="U58" s="199"/>
      <c r="V58" s="200"/>
      <c r="W58" s="199"/>
    </row>
    <row r="59" spans="1:23" ht="13.5" customHeight="1" x14ac:dyDescent="0.25">
      <c r="A59" s="545" t="s">
        <v>92</v>
      </c>
      <c r="B59" s="394" t="s">
        <v>624</v>
      </c>
      <c r="C59" s="194"/>
      <c r="D59" s="194"/>
      <c r="E59" s="195"/>
      <c r="F59" s="187"/>
      <c r="G59" s="187"/>
      <c r="H59" s="187"/>
      <c r="I59" s="187"/>
      <c r="J59" s="196"/>
      <c r="K59" s="196"/>
      <c r="L59" s="196"/>
      <c r="M59" s="201"/>
      <c r="N59" s="196"/>
      <c r="O59" s="196"/>
      <c r="P59" s="196"/>
      <c r="Q59" s="196"/>
      <c r="R59" s="196"/>
      <c r="S59" s="196"/>
      <c r="T59" s="231"/>
      <c r="U59" s="199"/>
      <c r="V59" s="200"/>
      <c r="W59" s="199"/>
    </row>
    <row r="60" spans="1:23" ht="13.5" customHeight="1" x14ac:dyDescent="0.25">
      <c r="A60" s="545" t="s">
        <v>93</v>
      </c>
      <c r="B60" s="394" t="s">
        <v>624</v>
      </c>
      <c r="C60" s="194"/>
      <c r="D60" s="194"/>
      <c r="E60" s="195"/>
      <c r="F60" s="187"/>
      <c r="G60" s="187"/>
      <c r="H60" s="187"/>
      <c r="I60" s="187"/>
      <c r="J60" s="196"/>
      <c r="K60" s="196"/>
      <c r="L60" s="196"/>
      <c r="M60" s="201"/>
      <c r="N60" s="196"/>
      <c r="O60" s="196"/>
      <c r="P60" s="196"/>
      <c r="Q60" s="196"/>
      <c r="R60" s="196"/>
      <c r="S60" s="196"/>
      <c r="T60" s="231"/>
      <c r="U60" s="199"/>
      <c r="V60" s="200"/>
      <c r="W60" s="199"/>
    </row>
    <row r="61" spans="1:23" ht="13.5" customHeight="1" x14ac:dyDescent="0.25">
      <c r="A61" s="545" t="s">
        <v>94</v>
      </c>
      <c r="B61" s="546"/>
      <c r="C61" s="194"/>
      <c r="D61" s="194"/>
      <c r="E61" s="195"/>
      <c r="F61" s="187"/>
      <c r="G61" s="187"/>
      <c r="H61" s="187"/>
      <c r="I61" s="187"/>
      <c r="J61" s="196"/>
      <c r="K61" s="196"/>
      <c r="L61" s="196"/>
      <c r="M61" s="201"/>
      <c r="N61" s="196"/>
      <c r="O61" s="196"/>
      <c r="P61" s="196"/>
      <c r="Q61" s="196"/>
      <c r="R61" s="196"/>
      <c r="S61" s="196"/>
      <c r="T61" s="231"/>
      <c r="U61" s="199"/>
      <c r="V61" s="200"/>
      <c r="W61" s="199"/>
    </row>
    <row r="62" spans="1:23" ht="13.5" customHeight="1" x14ac:dyDescent="0.25">
      <c r="A62" s="547" t="s">
        <v>95</v>
      </c>
      <c r="B62" s="395"/>
      <c r="C62" s="194"/>
      <c r="D62" s="194"/>
      <c r="E62" s="195"/>
      <c r="F62" s="187"/>
      <c r="G62" s="187"/>
      <c r="H62" s="187"/>
      <c r="I62" s="187"/>
      <c r="J62" s="196"/>
      <c r="K62" s="196"/>
      <c r="L62" s="196"/>
      <c r="M62" s="201"/>
      <c r="N62" s="196"/>
      <c r="O62" s="196"/>
      <c r="P62" s="196"/>
      <c r="Q62" s="196"/>
      <c r="R62" s="196"/>
      <c r="S62" s="196"/>
      <c r="T62" s="231"/>
      <c r="U62" s="199"/>
      <c r="V62" s="200"/>
      <c r="W62" s="199"/>
    </row>
    <row r="63" spans="1:23" ht="13.5" customHeight="1" x14ac:dyDescent="0.25">
      <c r="A63" s="547" t="s">
        <v>96</v>
      </c>
      <c r="B63" s="395" t="s">
        <v>99</v>
      </c>
      <c r="C63" s="194"/>
      <c r="D63" s="194"/>
      <c r="E63" s="195"/>
      <c r="F63" s="187"/>
      <c r="G63" s="187"/>
      <c r="H63" s="187"/>
      <c r="I63" s="187"/>
      <c r="J63" s="196"/>
      <c r="K63" s="196"/>
      <c r="L63" s="196"/>
      <c r="M63" s="201"/>
      <c r="N63" s="196"/>
      <c r="O63" s="196"/>
      <c r="P63" s="196"/>
      <c r="Q63" s="196"/>
      <c r="R63" s="196"/>
      <c r="S63" s="196"/>
      <c r="T63" s="202"/>
      <c r="U63" s="199"/>
      <c r="V63" s="202"/>
      <c r="W63" s="199"/>
    </row>
    <row r="64" spans="1:23" ht="13.5" customHeight="1" x14ac:dyDescent="0.25">
      <c r="A64" s="547" t="s">
        <v>97</v>
      </c>
      <c r="B64" s="395"/>
      <c r="C64" s="204"/>
      <c r="D64" s="204"/>
      <c r="E64" s="205"/>
      <c r="F64" s="206"/>
      <c r="G64" s="206"/>
      <c r="H64" s="206"/>
      <c r="I64" s="206"/>
      <c r="J64" s="207"/>
      <c r="K64" s="207"/>
      <c r="L64" s="207"/>
      <c r="M64" s="208"/>
      <c r="N64" s="207"/>
      <c r="O64" s="207"/>
      <c r="P64" s="207"/>
      <c r="Q64" s="207"/>
      <c r="R64" s="207"/>
      <c r="S64" s="207"/>
      <c r="T64" s="211"/>
      <c r="U64" s="210"/>
      <c r="V64" s="211"/>
      <c r="W64" s="210"/>
    </row>
    <row r="65" spans="1:23" ht="13.5" customHeight="1" thickBot="1" x14ac:dyDescent="0.3">
      <c r="A65" s="547"/>
      <c r="B65" s="232"/>
      <c r="C65" s="213"/>
      <c r="D65" s="213"/>
      <c r="E65" s="214"/>
      <c r="F65" s="215"/>
      <c r="G65" s="215"/>
      <c r="H65" s="215"/>
      <c r="I65" s="215"/>
      <c r="J65" s="216"/>
      <c r="K65" s="216"/>
      <c r="L65" s="216"/>
      <c r="M65" s="217"/>
      <c r="N65" s="216"/>
      <c r="O65" s="216"/>
      <c r="P65" s="216"/>
      <c r="Q65" s="216"/>
      <c r="R65" s="216"/>
      <c r="S65" s="216"/>
      <c r="T65" s="219"/>
      <c r="U65" s="220"/>
      <c r="V65" s="219"/>
      <c r="W65" s="220"/>
    </row>
    <row r="66" spans="1:23" ht="13.5" customHeight="1" thickBot="1" x14ac:dyDescent="0.3">
      <c r="A66" s="384"/>
      <c r="B66" s="221"/>
      <c r="C66" s="222"/>
      <c r="D66" s="845"/>
      <c r="E66" s="223"/>
      <c r="F66" s="224"/>
      <c r="G66" s="224"/>
      <c r="H66" s="224"/>
      <c r="I66" s="224"/>
      <c r="J66" s="225">
        <f>+J57</f>
        <v>0</v>
      </c>
      <c r="K66" s="225"/>
      <c r="L66" s="225"/>
      <c r="M66" s="226"/>
      <c r="N66" s="225"/>
      <c r="O66" s="225"/>
      <c r="P66" s="225">
        <f>SUM(P57:P65)</f>
        <v>0</v>
      </c>
      <c r="Q66" s="225"/>
      <c r="R66" s="225">
        <f>+R58+R57</f>
        <v>0</v>
      </c>
      <c r="S66" s="228"/>
      <c r="T66" s="225"/>
      <c r="U66" s="229"/>
      <c r="V66" s="230"/>
      <c r="W66" s="229">
        <f>+SUM(W57:W65)</f>
        <v>0</v>
      </c>
    </row>
    <row r="67" spans="1:23" ht="13.5" customHeight="1" thickBot="1" x14ac:dyDescent="0.3">
      <c r="A67" s="548"/>
      <c r="B67" s="232"/>
      <c r="C67" s="213"/>
      <c r="D67" s="213"/>
      <c r="E67" s="214"/>
      <c r="F67" s="215"/>
      <c r="G67" s="215"/>
      <c r="H67" s="215"/>
      <c r="I67" s="215"/>
      <c r="J67" s="216"/>
      <c r="K67" s="216"/>
      <c r="L67" s="216"/>
      <c r="M67" s="217"/>
      <c r="N67" s="216"/>
      <c r="O67" s="216"/>
      <c r="P67" s="216"/>
      <c r="Q67" s="216"/>
      <c r="R67" s="216"/>
      <c r="S67" s="216"/>
      <c r="T67" s="219"/>
      <c r="U67" s="220"/>
      <c r="V67" s="219"/>
      <c r="W67" s="220"/>
    </row>
    <row r="68" spans="1:23" ht="13.5" customHeight="1" thickBot="1" x14ac:dyDescent="0.3">
      <c r="A68" s="551" t="s">
        <v>851</v>
      </c>
      <c r="B68" s="552"/>
      <c r="C68" s="553"/>
      <c r="D68" s="846"/>
      <c r="E68" s="554"/>
      <c r="F68" s="555"/>
      <c r="G68" s="555"/>
      <c r="H68" s="555"/>
      <c r="I68" s="555"/>
      <c r="J68" s="556"/>
      <c r="K68" s="556"/>
      <c r="L68" s="556"/>
      <c r="M68" s="557"/>
      <c r="N68" s="556"/>
      <c r="O68" s="556"/>
      <c r="P68" s="550">
        <f>P26+P36+P46+P56+P66</f>
        <v>0</v>
      </c>
      <c r="Q68" s="559"/>
      <c r="R68" s="556"/>
      <c r="S68" s="560"/>
      <c r="T68" s="556"/>
      <c r="U68" s="561"/>
      <c r="V68" s="562"/>
      <c r="W68" s="561"/>
    </row>
    <row r="71" spans="1:23" x14ac:dyDescent="0.25">
      <c r="A71" s="162" t="s">
        <v>471</v>
      </c>
      <c r="O71" s="162"/>
      <c r="P71" s="162"/>
    </row>
    <row r="72" spans="1:23" x14ac:dyDescent="0.25">
      <c r="A72" s="162"/>
      <c r="O72" s="162"/>
      <c r="P72" s="162"/>
    </row>
    <row r="73" spans="1:23" ht="15" x14ac:dyDescent="0.25">
      <c r="A73" s="162" t="s">
        <v>327</v>
      </c>
      <c r="B73" s="236" t="s">
        <v>104</v>
      </c>
    </row>
    <row r="74" spans="1:23" ht="15" x14ac:dyDescent="0.25">
      <c r="A74" s="162" t="s">
        <v>560</v>
      </c>
      <c r="B74" s="237" t="s">
        <v>559</v>
      </c>
    </row>
    <row r="87" spans="22:23" x14ac:dyDescent="0.25">
      <c r="V87" s="162"/>
      <c r="W87" s="162"/>
    </row>
  </sheetData>
  <mergeCells count="10">
    <mergeCell ref="W15:W16"/>
    <mergeCell ref="S14:T14"/>
    <mergeCell ref="A15:A16"/>
    <mergeCell ref="F15:I15"/>
    <mergeCell ref="J15:J16"/>
    <mergeCell ref="K15:K16"/>
    <mergeCell ref="L15:L16"/>
    <mergeCell ref="N15:N16"/>
    <mergeCell ref="O15:Q15"/>
    <mergeCell ref="T15:T16"/>
  </mergeCells>
  <dataValidations count="4">
    <dataValidation type="list" allowBlank="1" showInputMessage="1" showErrorMessage="1" sqref="AR14">
      <formula1>$AY$2:$AY$12</formula1>
    </dataValidation>
    <dataValidation type="list" allowBlank="1" showInputMessage="1" showErrorMessage="1" sqref="B18 B58 B48 B38 B28">
      <formula1>$AY$1:$AY$12</formula1>
    </dataValidation>
    <dataValidation type="list" allowBlank="1" showInputMessage="1" showErrorMessage="1" sqref="B19 B59 B49 B39 B29">
      <formula1>$BA$1:$BA$4</formula1>
    </dataValidation>
    <dataValidation type="list" allowBlank="1" showInputMessage="1" showErrorMessage="1" sqref="B20 B60 B50 B40 B30">
      <formula1>$BC$1:$BC$8</formula1>
    </dataValidation>
  </dataValidations>
  <hyperlinks>
    <hyperlink ref="B73" r:id="rId1"/>
    <hyperlink ref="B74" r:id="rId2"/>
  </hyperlinks>
  <pageMargins left="0.17" right="0.16" top="0.67" bottom="0.44" header="0" footer="0"/>
  <pageSetup paperSize="5" scale="47" orientation="landscape" horizontalDpi="4294967292" verticalDpi="300" r:id="rId3"/>
  <headerFooter alignWithMargins="0"/>
  <drawing r:id="rId4"/>
  <legacy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D87"/>
  <sheetViews>
    <sheetView showGridLines="0" topLeftCell="B10" zoomScale="90" zoomScaleNormal="70" workbookViewId="0">
      <selection activeCell="L20" sqref="L20"/>
    </sheetView>
  </sheetViews>
  <sheetFormatPr baseColWidth="10" defaultColWidth="11.42578125" defaultRowHeight="12.75" x14ac:dyDescent="0.25"/>
  <cols>
    <col min="1" max="1" width="25.7109375" style="106" customWidth="1"/>
    <col min="2" max="2" width="66.7109375" style="106" customWidth="1"/>
    <col min="3" max="3" width="12.7109375" style="156" customWidth="1"/>
    <col min="4" max="4" width="5.85546875" style="106" customWidth="1"/>
    <col min="5" max="5" width="6.5703125" style="157" customWidth="1"/>
    <col min="6" max="6" width="6.85546875" style="157" hidden="1" customWidth="1"/>
    <col min="7" max="7" width="6.140625" style="157" hidden="1" customWidth="1"/>
    <col min="8" max="8" width="5.5703125" style="157" customWidth="1"/>
    <col min="9" max="9" width="14" style="106" customWidth="1"/>
    <col min="10" max="10" width="13.5703125" style="106" bestFit="1" customWidth="1"/>
    <col min="11" max="11" width="18" style="106" bestFit="1" customWidth="1"/>
    <col min="12" max="12" width="8.5703125" style="158" customWidth="1"/>
    <col min="13" max="13" width="16.7109375" style="106" customWidth="1"/>
    <col min="14" max="14" width="16.7109375" style="159" customWidth="1"/>
    <col min="15" max="24" width="16.7109375" style="106" customWidth="1"/>
    <col min="25" max="51" width="11.42578125" style="106"/>
    <col min="52" max="52" width="25.5703125" style="106" bestFit="1" customWidth="1"/>
    <col min="53" max="16384" width="11.42578125" style="106"/>
  </cols>
  <sheetData>
    <row r="1" spans="1:56" x14ac:dyDescent="0.25">
      <c r="AZ1" s="106" t="s">
        <v>624</v>
      </c>
      <c r="BB1" s="106" t="s">
        <v>624</v>
      </c>
      <c r="BD1" s="106" t="s">
        <v>624</v>
      </c>
    </row>
    <row r="2" spans="1:56" x14ac:dyDescent="0.25">
      <c r="AZ2" s="106" t="s">
        <v>71</v>
      </c>
      <c r="BB2" s="106" t="s">
        <v>82</v>
      </c>
      <c r="BD2" s="106" t="s">
        <v>85</v>
      </c>
    </row>
    <row r="3" spans="1:56" x14ac:dyDescent="0.25">
      <c r="AZ3" s="106" t="s">
        <v>72</v>
      </c>
      <c r="BB3" s="106" t="s">
        <v>83</v>
      </c>
      <c r="BD3" s="106" t="s">
        <v>86</v>
      </c>
    </row>
    <row r="4" spans="1:56" x14ac:dyDescent="0.25">
      <c r="AZ4" s="106" t="s">
        <v>73</v>
      </c>
      <c r="BB4" s="106" t="s">
        <v>84</v>
      </c>
      <c r="BD4" s="106" t="s">
        <v>87</v>
      </c>
    </row>
    <row r="5" spans="1:56" x14ac:dyDescent="0.25">
      <c r="AZ5" s="106" t="s">
        <v>74</v>
      </c>
      <c r="BD5" s="106" t="s">
        <v>88</v>
      </c>
    </row>
    <row r="6" spans="1:56" x14ac:dyDescent="0.25">
      <c r="AZ6" s="106" t="s">
        <v>75</v>
      </c>
      <c r="BD6" s="106" t="s">
        <v>90</v>
      </c>
    </row>
    <row r="7" spans="1:56" ht="12" customHeight="1" x14ac:dyDescent="0.25">
      <c r="AZ7" s="109" t="s">
        <v>76</v>
      </c>
      <c r="BD7" s="106" t="s">
        <v>91</v>
      </c>
    </row>
    <row r="8" spans="1:56" ht="15.75" x14ac:dyDescent="0.25">
      <c r="A8" s="160" t="s">
        <v>684</v>
      </c>
      <c r="AZ8" s="109" t="s">
        <v>77</v>
      </c>
      <c r="BA8" s="161"/>
      <c r="BD8" s="106" t="s">
        <v>89</v>
      </c>
    </row>
    <row r="9" spans="1:56" x14ac:dyDescent="0.25">
      <c r="A9" s="162"/>
      <c r="B9" s="162"/>
      <c r="AZ9" s="110" t="s">
        <v>78</v>
      </c>
      <c r="BA9" s="161"/>
    </row>
    <row r="10" spans="1:56" x14ac:dyDescent="0.25">
      <c r="A10" s="162"/>
      <c r="B10" s="162"/>
      <c r="AZ10" s="110" t="s">
        <v>79</v>
      </c>
      <c r="BA10" s="163"/>
    </row>
    <row r="11" spans="1:56" ht="13.5" thickBot="1" x14ac:dyDescent="0.3">
      <c r="AZ11" s="110" t="s">
        <v>80</v>
      </c>
      <c r="BA11" s="110"/>
    </row>
    <row r="12" spans="1:56" ht="13.5" thickBot="1" x14ac:dyDescent="0.3">
      <c r="A12" s="164" t="s">
        <v>39</v>
      </c>
      <c r="B12" s="165"/>
      <c r="C12" s="166">
        <v>45292</v>
      </c>
      <c r="L12" s="167"/>
      <c r="Y12" s="110"/>
      <c r="AZ12" s="106" t="s">
        <v>81</v>
      </c>
      <c r="BA12" s="110"/>
    </row>
    <row r="13" spans="1:56" ht="13.5" thickBot="1" x14ac:dyDescent="0.3">
      <c r="A13" s="168" t="s">
        <v>40</v>
      </c>
      <c r="B13" s="169"/>
      <c r="C13" s="170">
        <v>45657</v>
      </c>
      <c r="L13" s="167"/>
      <c r="Y13" s="110"/>
    </row>
    <row r="14" spans="1:56" ht="15" customHeight="1" thickBot="1" x14ac:dyDescent="0.3">
      <c r="T14" s="869" t="s">
        <v>41</v>
      </c>
      <c r="U14" s="870"/>
    </row>
    <row r="15" spans="1:56" s="161" customFormat="1" ht="25.5" customHeight="1" x14ac:dyDescent="0.25">
      <c r="A15" s="871" t="s">
        <v>42</v>
      </c>
      <c r="B15" s="171"/>
      <c r="C15" s="172" t="s">
        <v>43</v>
      </c>
      <c r="D15" s="173" t="s">
        <v>44</v>
      </c>
      <c r="E15" s="873" t="s">
        <v>257</v>
      </c>
      <c r="F15" s="874"/>
      <c r="G15" s="874"/>
      <c r="H15" s="875"/>
      <c r="I15" s="865" t="s">
        <v>98</v>
      </c>
      <c r="J15" s="865" t="s">
        <v>100</v>
      </c>
      <c r="K15" s="865" t="s">
        <v>101</v>
      </c>
      <c r="L15" s="174" t="s">
        <v>46</v>
      </c>
      <c r="M15" s="865" t="s">
        <v>103</v>
      </c>
      <c r="N15" s="865" t="s">
        <v>101</v>
      </c>
      <c r="O15" s="865" t="s">
        <v>691</v>
      </c>
      <c r="P15" s="877" t="s">
        <v>48</v>
      </c>
      <c r="Q15" s="878"/>
      <c r="R15" s="879"/>
      <c r="S15" s="173" t="s">
        <v>47</v>
      </c>
      <c r="T15" s="173" t="s">
        <v>30</v>
      </c>
      <c r="U15" s="865" t="s">
        <v>323</v>
      </c>
      <c r="V15" s="175" t="s">
        <v>49</v>
      </c>
      <c r="W15" s="173" t="s">
        <v>46</v>
      </c>
      <c r="X15" s="867" t="s">
        <v>558</v>
      </c>
    </row>
    <row r="16" spans="1:56" s="161" customFormat="1" ht="36.75" customHeight="1" thickBot="1" x14ac:dyDescent="0.3">
      <c r="A16" s="872"/>
      <c r="B16" s="176"/>
      <c r="C16" s="177" t="s">
        <v>69</v>
      </c>
      <c r="D16" s="178" t="s">
        <v>50</v>
      </c>
      <c r="E16" s="179" t="s">
        <v>45</v>
      </c>
      <c r="F16" s="179" t="s">
        <v>255</v>
      </c>
      <c r="G16" s="179" t="s">
        <v>53</v>
      </c>
      <c r="H16" s="179" t="s">
        <v>256</v>
      </c>
      <c r="I16" s="876"/>
      <c r="J16" s="866"/>
      <c r="K16" s="866"/>
      <c r="L16" s="180" t="s">
        <v>102</v>
      </c>
      <c r="M16" s="876"/>
      <c r="N16" s="866"/>
      <c r="O16" s="876"/>
      <c r="P16" s="178" t="s">
        <v>56</v>
      </c>
      <c r="Q16" s="178" t="s">
        <v>57</v>
      </c>
      <c r="R16" s="178" t="s">
        <v>58</v>
      </c>
      <c r="S16" s="178" t="s">
        <v>59</v>
      </c>
      <c r="T16" s="181" t="s">
        <v>60</v>
      </c>
      <c r="U16" s="866"/>
      <c r="V16" s="182" t="s">
        <v>61</v>
      </c>
      <c r="W16" s="183" t="s">
        <v>62</v>
      </c>
      <c r="X16" s="868"/>
    </row>
    <row r="17" spans="1:24" s="110" customFormat="1" ht="13.5" customHeight="1" thickBot="1" x14ac:dyDescent="0.3">
      <c r="A17" s="545" t="s">
        <v>68</v>
      </c>
      <c r="B17" s="544" t="s">
        <v>70</v>
      </c>
      <c r="C17" s="580"/>
      <c r="D17" s="185" t="s">
        <v>63</v>
      </c>
      <c r="E17" s="186">
        <v>200</v>
      </c>
      <c r="F17" s="238">
        <f>IF(($C$13-C17)/(365/4)=TRUNC(($C$13-C17)/(365/4)),($C$13-C17)/(365/4),TRUNC((($C$13-C17)/(365/4))+0.9))</f>
        <v>501</v>
      </c>
      <c r="G17" s="238">
        <f>IF(F17&lt;=E17,F17,E17)</f>
        <v>200</v>
      </c>
      <c r="H17" s="186">
        <f>E17-G17</f>
        <v>0</v>
      </c>
      <c r="I17" s="581"/>
      <c r="J17" s="188" t="s">
        <v>64</v>
      </c>
      <c r="K17" s="582">
        <v>1</v>
      </c>
      <c r="L17" s="189"/>
      <c r="M17" s="188">
        <f>+I17*K17*L17</f>
        <v>0</v>
      </c>
      <c r="N17" s="190">
        <v>1</v>
      </c>
      <c r="O17" s="188">
        <f>+M17*N17</f>
        <v>0</v>
      </c>
      <c r="P17" s="242">
        <f>ROUND(IF(E17=0,0,IF(F17&gt;G17,O17,IF((O17/E17*(G17-4))&lt;0,0,(O17/E17*(G17-4))))),2)</f>
        <v>0</v>
      </c>
      <c r="Q17" s="242">
        <f>ROUND(IF(F17&gt;G17,0,IF(P17=0,(O17/E17)*(E17-H17),(O17/E17)*4)),2)</f>
        <v>0</v>
      </c>
      <c r="R17" s="188">
        <f>(P17+Q17)</f>
        <v>0</v>
      </c>
      <c r="S17" s="188">
        <f>O17-R17</f>
        <v>0</v>
      </c>
      <c r="T17" s="188">
        <f>+(S17+S18)</f>
        <v>0</v>
      </c>
      <c r="U17" s="191"/>
      <c r="V17" s="244">
        <f>IF(U17&gt;(T17),U17,T17)</f>
        <v>0</v>
      </c>
      <c r="W17" s="193">
        <v>1</v>
      </c>
      <c r="X17" s="192">
        <f>+W17*V17</f>
        <v>0</v>
      </c>
    </row>
    <row r="18" spans="1:24" s="110" customFormat="1" ht="13.5" customHeight="1" x14ac:dyDescent="0.25">
      <c r="A18" s="545" t="s">
        <v>44</v>
      </c>
      <c r="B18" s="394" t="s">
        <v>624</v>
      </c>
      <c r="C18" s="194"/>
      <c r="D18" s="195" t="s">
        <v>65</v>
      </c>
      <c r="E18" s="187">
        <v>0</v>
      </c>
      <c r="F18" s="238">
        <f>IF(($C$13-C18)/(365/4)=TRUNC(($C$13-C18)/(365/4)),($C$13-C18)/(365/4),TRUNC((($C$13-C18)/(365/4))+0.9))</f>
        <v>501</v>
      </c>
      <c r="G18" s="238">
        <f>IF(F18&lt;=E18,F18,E18)</f>
        <v>0</v>
      </c>
      <c r="H18" s="187">
        <f>E18-G18</f>
        <v>0</v>
      </c>
      <c r="I18" s="196"/>
      <c r="J18" s="196" t="s">
        <v>66</v>
      </c>
      <c r="K18" s="196"/>
      <c r="L18" s="197"/>
      <c r="M18" s="196">
        <f>+I17*K17*L18</f>
        <v>0</v>
      </c>
      <c r="N18" s="198">
        <v>1</v>
      </c>
      <c r="O18" s="196">
        <f>+M18*N18</f>
        <v>0</v>
      </c>
      <c r="P18" s="243">
        <f>ROUND(IF(E18=0,0,IF(F18&gt;G18,O18,IF((O18/E18*(G18-4))&lt;0,0,(O18/E18*(G18-4))))),2)</f>
        <v>0</v>
      </c>
      <c r="Q18" s="242">
        <f>ROUND(IF(F18&gt;G18,0,IF(P18=0,(O18/E18)*(E18-H18),(O18/E18)*4)),2)</f>
        <v>0</v>
      </c>
      <c r="R18" s="196">
        <f>(P18+Q18)</f>
        <v>0</v>
      </c>
      <c r="S18" s="196">
        <f>O18-R18</f>
        <v>0</v>
      </c>
      <c r="T18" s="196"/>
      <c r="U18" s="231"/>
      <c r="V18" s="199"/>
      <c r="W18" s="200"/>
      <c r="X18" s="199"/>
    </row>
    <row r="19" spans="1:24" s="110" customFormat="1" ht="13.5" customHeight="1" x14ac:dyDescent="0.25">
      <c r="A19" s="545" t="s">
        <v>92</v>
      </c>
      <c r="B19" s="394" t="s">
        <v>624</v>
      </c>
      <c r="C19" s="194"/>
      <c r="D19" s="195"/>
      <c r="E19" s="187"/>
      <c r="F19" s="187"/>
      <c r="G19" s="187"/>
      <c r="H19" s="187"/>
      <c r="I19" s="196"/>
      <c r="J19" s="196"/>
      <c r="K19" s="196"/>
      <c r="L19" s="201"/>
      <c r="M19" s="196"/>
      <c r="N19" s="198"/>
      <c r="O19" s="196"/>
      <c r="P19" s="196"/>
      <c r="Q19" s="196"/>
      <c r="R19" s="196"/>
      <c r="S19" s="196"/>
      <c r="T19" s="196"/>
      <c r="U19" s="231"/>
      <c r="V19" s="199"/>
      <c r="W19" s="200"/>
      <c r="X19" s="199"/>
    </row>
    <row r="20" spans="1:24" s="110" customFormat="1" ht="13.5" customHeight="1" x14ac:dyDescent="0.25">
      <c r="A20" s="545" t="s">
        <v>93</v>
      </c>
      <c r="B20" s="394" t="s">
        <v>624</v>
      </c>
      <c r="C20" s="194"/>
      <c r="D20" s="195"/>
      <c r="E20" s="187"/>
      <c r="F20" s="187"/>
      <c r="G20" s="187"/>
      <c r="H20" s="187"/>
      <c r="I20" s="196"/>
      <c r="J20" s="196"/>
      <c r="K20" s="196"/>
      <c r="L20" s="201"/>
      <c r="M20" s="196"/>
      <c r="N20" s="198"/>
      <c r="O20" s="196"/>
      <c r="P20" s="196"/>
      <c r="Q20" s="196"/>
      <c r="R20" s="196"/>
      <c r="S20" s="196"/>
      <c r="T20" s="196"/>
      <c r="U20" s="202"/>
      <c r="V20" s="199"/>
      <c r="W20" s="202"/>
      <c r="X20" s="199"/>
    </row>
    <row r="21" spans="1:24" s="110" customFormat="1" ht="13.5" customHeight="1" x14ac:dyDescent="0.25">
      <c r="A21" s="545" t="s">
        <v>94</v>
      </c>
      <c r="B21" s="546">
        <v>100</v>
      </c>
      <c r="C21" s="194"/>
      <c r="D21" s="195"/>
      <c r="E21" s="187"/>
      <c r="F21" s="187"/>
      <c r="G21" s="187"/>
      <c r="H21" s="187"/>
      <c r="I21" s="196"/>
      <c r="J21" s="196"/>
      <c r="K21" s="196"/>
      <c r="L21" s="201"/>
      <c r="M21" s="196"/>
      <c r="N21" s="198"/>
      <c r="O21" s="196"/>
      <c r="P21" s="196"/>
      <c r="Q21" s="196"/>
      <c r="R21" s="196"/>
      <c r="S21" s="196"/>
      <c r="T21" s="196"/>
      <c r="U21" s="202"/>
      <c r="V21" s="199"/>
      <c r="W21" s="202"/>
      <c r="X21" s="199"/>
    </row>
    <row r="22" spans="1:24" ht="13.5" customHeight="1" x14ac:dyDescent="0.25">
      <c r="A22" s="547" t="s">
        <v>95</v>
      </c>
      <c r="B22" s="395"/>
      <c r="C22" s="204"/>
      <c r="D22" s="205"/>
      <c r="E22" s="206"/>
      <c r="F22" s="206"/>
      <c r="G22" s="206"/>
      <c r="H22" s="206"/>
      <c r="I22" s="207"/>
      <c r="J22" s="207"/>
      <c r="K22" s="207"/>
      <c r="L22" s="208"/>
      <c r="M22" s="207"/>
      <c r="N22" s="209"/>
      <c r="O22" s="207"/>
      <c r="P22" s="207"/>
      <c r="Q22" s="207"/>
      <c r="R22" s="207"/>
      <c r="S22" s="207"/>
      <c r="T22" s="207"/>
      <c r="U22" s="211"/>
      <c r="V22" s="210"/>
      <c r="W22" s="211"/>
      <c r="X22" s="210"/>
    </row>
    <row r="23" spans="1:24" ht="13.5" customHeight="1" x14ac:dyDescent="0.25">
      <c r="A23" s="547" t="s">
        <v>96</v>
      </c>
      <c r="B23" s="395" t="s">
        <v>99</v>
      </c>
      <c r="C23" s="204"/>
      <c r="D23" s="205"/>
      <c r="E23" s="206"/>
      <c r="F23" s="206"/>
      <c r="G23" s="206"/>
      <c r="H23" s="206"/>
      <c r="I23" s="207"/>
      <c r="J23" s="207"/>
      <c r="K23" s="207"/>
      <c r="L23" s="208"/>
      <c r="M23" s="207"/>
      <c r="N23" s="209"/>
      <c r="O23" s="207"/>
      <c r="P23" s="207"/>
      <c r="Q23" s="207"/>
      <c r="R23" s="207"/>
      <c r="S23" s="207"/>
      <c r="T23" s="207"/>
      <c r="U23" s="211"/>
      <c r="V23" s="210"/>
      <c r="W23" s="211"/>
      <c r="X23" s="210"/>
    </row>
    <row r="24" spans="1:24" ht="13.5" customHeight="1" x14ac:dyDescent="0.25">
      <c r="A24" s="547" t="s">
        <v>97</v>
      </c>
      <c r="B24" s="395"/>
      <c r="C24" s="204"/>
      <c r="D24" s="205"/>
      <c r="E24" s="206"/>
      <c r="F24" s="206"/>
      <c r="G24" s="206"/>
      <c r="H24" s="206"/>
      <c r="I24" s="207"/>
      <c r="J24" s="207"/>
      <c r="K24" s="207"/>
      <c r="L24" s="208"/>
      <c r="M24" s="207"/>
      <c r="N24" s="209"/>
      <c r="O24" s="207"/>
      <c r="P24" s="207"/>
      <c r="Q24" s="207"/>
      <c r="R24" s="207"/>
      <c r="S24" s="207"/>
      <c r="T24" s="207"/>
      <c r="U24" s="211"/>
      <c r="V24" s="210"/>
      <c r="W24" s="211"/>
      <c r="X24" s="210"/>
    </row>
    <row r="25" spans="1:24" ht="13.5" customHeight="1" thickBot="1" x14ac:dyDescent="0.3">
      <c r="A25" s="547"/>
      <c r="B25" s="212"/>
      <c r="C25" s="213"/>
      <c r="D25" s="214"/>
      <c r="E25" s="215"/>
      <c r="F25" s="215"/>
      <c r="G25" s="215"/>
      <c r="H25" s="215"/>
      <c r="I25" s="216"/>
      <c r="J25" s="216"/>
      <c r="K25" s="216"/>
      <c r="L25" s="217"/>
      <c r="M25" s="216"/>
      <c r="N25" s="218"/>
      <c r="O25" s="216"/>
      <c r="P25" s="216"/>
      <c r="Q25" s="216"/>
      <c r="R25" s="216"/>
      <c r="S25" s="216"/>
      <c r="T25" s="216"/>
      <c r="U25" s="219"/>
      <c r="V25" s="220"/>
      <c r="W25" s="219"/>
      <c r="X25" s="220"/>
    </row>
    <row r="26" spans="1:24" s="162" customFormat="1" ht="13.5" customHeight="1" thickBot="1" x14ac:dyDescent="0.3">
      <c r="A26" s="384"/>
      <c r="B26" s="221"/>
      <c r="C26" s="222"/>
      <c r="D26" s="223"/>
      <c r="E26" s="224"/>
      <c r="F26" s="224"/>
      <c r="G26" s="224"/>
      <c r="H26" s="224"/>
      <c r="I26" s="225">
        <f>+I17</f>
        <v>0</v>
      </c>
      <c r="J26" s="225"/>
      <c r="K26" s="225"/>
      <c r="L26" s="226"/>
      <c r="M26" s="225"/>
      <c r="N26" s="227"/>
      <c r="O26" s="225">
        <f>+O17+O18</f>
        <v>0</v>
      </c>
      <c r="P26" s="225"/>
      <c r="Q26" s="225">
        <f>SUM(Q17:Q25)</f>
        <v>0</v>
      </c>
      <c r="R26" s="225"/>
      <c r="S26" s="225">
        <f>+S18+S17</f>
        <v>0</v>
      </c>
      <c r="T26" s="228"/>
      <c r="U26" s="225"/>
      <c r="V26" s="229"/>
      <c r="W26" s="230"/>
      <c r="X26" s="229">
        <f>+SUM(X17:X25)</f>
        <v>0</v>
      </c>
    </row>
    <row r="27" spans="1:24" ht="13.5" customHeight="1" x14ac:dyDescent="0.25">
      <c r="A27" s="545" t="s">
        <v>68</v>
      </c>
      <c r="B27" s="544" t="s">
        <v>70</v>
      </c>
      <c r="C27" s="580"/>
      <c r="D27" s="239" t="s">
        <v>63</v>
      </c>
      <c r="E27" s="240">
        <v>200</v>
      </c>
      <c r="F27" s="238">
        <f>IF(($C$13-C27)/(365/4)=TRUNC(($C$13-C27)/(365/4)),($C$13-C27)/(365/4),TRUNC((($C$13-C27)/(365/4))+0.9))</f>
        <v>501</v>
      </c>
      <c r="G27" s="238">
        <f>IF(F27&lt;=E27,F27,E27)</f>
        <v>200</v>
      </c>
      <c r="H27" s="240">
        <f>E27-G27</f>
        <v>0</v>
      </c>
      <c r="I27" s="581"/>
      <c r="J27" s="188" t="s">
        <v>64</v>
      </c>
      <c r="K27" s="581"/>
      <c r="L27" s="189"/>
      <c r="M27" s="188">
        <f>+I27*K27*L27</f>
        <v>0</v>
      </c>
      <c r="N27" s="190">
        <v>1</v>
      </c>
      <c r="O27" s="188">
        <f>+M27*N27</f>
        <v>0</v>
      </c>
      <c r="P27" s="242">
        <f>ROUND(IF(E27=0,0,IF(F27&gt;G27,O27,IF((O27/E27*(G27-4))&lt;0,0,(O27/E27*(G27-4))))),2)</f>
        <v>0</v>
      </c>
      <c r="Q27" s="242">
        <f>ROUND(IF(F27&gt;G27,0,IF(P27=0,(O27/E27)*(E27-H27),(O27/E27)*4)),2)</f>
        <v>0</v>
      </c>
      <c r="R27" s="188">
        <f>(P27+Q27)</f>
        <v>0</v>
      </c>
      <c r="S27" s="188">
        <f>O27-R27</f>
        <v>0</v>
      </c>
      <c r="T27" s="188">
        <f>+(S27+S28)</f>
        <v>0</v>
      </c>
      <c r="U27" s="191"/>
      <c r="V27" s="244">
        <f>IF(U27&gt;(T27),U27,T27)</f>
        <v>0</v>
      </c>
      <c r="W27" s="193">
        <v>1</v>
      </c>
      <c r="X27" s="192">
        <f>+W27*V27</f>
        <v>0</v>
      </c>
    </row>
    <row r="28" spans="1:24" ht="13.5" customHeight="1" x14ac:dyDescent="0.25">
      <c r="A28" s="545" t="s">
        <v>44</v>
      </c>
      <c r="B28" s="394" t="s">
        <v>624</v>
      </c>
      <c r="C28" s="194"/>
      <c r="D28" s="241" t="s">
        <v>65</v>
      </c>
      <c r="E28" s="238">
        <v>0</v>
      </c>
      <c r="F28" s="238">
        <f>IF(($C$13-C28)/(365/4)=TRUNC(($C$13-C28)/(365/4)),($C$13-C28)/(365/4),TRUNC((($C$13-C28)/(365/4))+0.9))</f>
        <v>501</v>
      </c>
      <c r="G28" s="238">
        <f>IF(F28&lt;=E28,F28,E28)</f>
        <v>0</v>
      </c>
      <c r="H28" s="238">
        <f>E28-G28</f>
        <v>0</v>
      </c>
      <c r="I28" s="196"/>
      <c r="J28" s="196" t="s">
        <v>66</v>
      </c>
      <c r="K28" s="196"/>
      <c r="L28" s="197"/>
      <c r="M28" s="196">
        <f>+I27*K27*L28</f>
        <v>0</v>
      </c>
      <c r="N28" s="198">
        <v>1</v>
      </c>
      <c r="O28" s="196">
        <f>+M28*N28</f>
        <v>0</v>
      </c>
      <c r="P28" s="243">
        <f>ROUND(IF(E28=0,0,IF(F28&gt;G28,O28,IF((O28/E28*(G28-4))&lt;0,0,(O28/E28*(G28-4))))),2)</f>
        <v>0</v>
      </c>
      <c r="Q28" s="243">
        <f>ROUND(IF(F28&gt;G28,0,IF(P28=0,(O28/E28)*(E28-H28),(O28/E28)*4)),2)</f>
        <v>0</v>
      </c>
      <c r="R28" s="196">
        <f>(P28+Q28)</f>
        <v>0</v>
      </c>
      <c r="S28" s="196">
        <f>O28-R28</f>
        <v>0</v>
      </c>
      <c r="T28" s="196"/>
      <c r="U28" s="231"/>
      <c r="V28" s="199"/>
      <c r="W28" s="200"/>
      <c r="X28" s="199"/>
    </row>
    <row r="29" spans="1:24" ht="13.5" customHeight="1" x14ac:dyDescent="0.25">
      <c r="A29" s="545" t="s">
        <v>92</v>
      </c>
      <c r="B29" s="394" t="s">
        <v>624</v>
      </c>
      <c r="C29" s="194"/>
      <c r="D29" s="195"/>
      <c r="E29" s="187"/>
      <c r="F29" s="187"/>
      <c r="G29" s="187"/>
      <c r="H29" s="187"/>
      <c r="I29" s="196"/>
      <c r="J29" s="196"/>
      <c r="K29" s="196"/>
      <c r="L29" s="201"/>
      <c r="M29" s="196"/>
      <c r="N29" s="198"/>
      <c r="O29" s="196"/>
      <c r="P29" s="196"/>
      <c r="Q29" s="196"/>
      <c r="R29" s="196"/>
      <c r="S29" s="196"/>
      <c r="T29" s="196"/>
      <c r="U29" s="231"/>
      <c r="V29" s="199"/>
      <c r="W29" s="200"/>
      <c r="X29" s="199"/>
    </row>
    <row r="30" spans="1:24" ht="13.5" customHeight="1" x14ac:dyDescent="0.25">
      <c r="A30" s="545" t="s">
        <v>93</v>
      </c>
      <c r="B30" s="394" t="s">
        <v>624</v>
      </c>
      <c r="C30" s="194"/>
      <c r="D30" s="195"/>
      <c r="E30" s="187"/>
      <c r="F30" s="187"/>
      <c r="G30" s="187"/>
      <c r="H30" s="187"/>
      <c r="I30" s="196"/>
      <c r="J30" s="196"/>
      <c r="K30" s="196"/>
      <c r="L30" s="201"/>
      <c r="M30" s="196"/>
      <c r="N30" s="198"/>
      <c r="O30" s="196"/>
      <c r="P30" s="196"/>
      <c r="Q30" s="196"/>
      <c r="R30" s="196"/>
      <c r="S30" s="196"/>
      <c r="T30" s="196"/>
      <c r="U30" s="231"/>
      <c r="V30" s="199"/>
      <c r="W30" s="200"/>
      <c r="X30" s="199"/>
    </row>
    <row r="31" spans="1:24" ht="13.5" customHeight="1" x14ac:dyDescent="0.25">
      <c r="A31" s="545" t="s">
        <v>94</v>
      </c>
      <c r="B31" s="546"/>
      <c r="C31" s="194"/>
      <c r="D31" s="195"/>
      <c r="E31" s="187"/>
      <c r="F31" s="187"/>
      <c r="G31" s="187"/>
      <c r="H31" s="187"/>
      <c r="I31" s="196"/>
      <c r="J31" s="196"/>
      <c r="K31" s="196"/>
      <c r="L31" s="201"/>
      <c r="M31" s="196"/>
      <c r="N31" s="198"/>
      <c r="O31" s="196"/>
      <c r="P31" s="196"/>
      <c r="Q31" s="196"/>
      <c r="R31" s="196"/>
      <c r="S31" s="196"/>
      <c r="T31" s="196"/>
      <c r="U31" s="231"/>
      <c r="V31" s="199"/>
      <c r="W31" s="200"/>
      <c r="X31" s="199"/>
    </row>
    <row r="32" spans="1:24" ht="13.5" customHeight="1" x14ac:dyDescent="0.25">
      <c r="A32" s="547" t="s">
        <v>95</v>
      </c>
      <c r="B32" s="395"/>
      <c r="C32" s="194"/>
      <c r="D32" s="195"/>
      <c r="E32" s="187"/>
      <c r="F32" s="187"/>
      <c r="G32" s="187"/>
      <c r="H32" s="187"/>
      <c r="I32" s="196"/>
      <c r="J32" s="196"/>
      <c r="K32" s="196"/>
      <c r="L32" s="201"/>
      <c r="M32" s="196"/>
      <c r="N32" s="198"/>
      <c r="O32" s="196"/>
      <c r="P32" s="196"/>
      <c r="Q32" s="196"/>
      <c r="R32" s="196"/>
      <c r="S32" s="196"/>
      <c r="T32" s="196"/>
      <c r="U32" s="231"/>
      <c r="V32" s="199"/>
      <c r="W32" s="200"/>
      <c r="X32" s="199"/>
    </row>
    <row r="33" spans="1:24" ht="13.5" customHeight="1" x14ac:dyDescent="0.25">
      <c r="A33" s="547" t="s">
        <v>96</v>
      </c>
      <c r="B33" s="395" t="s">
        <v>99</v>
      </c>
      <c r="C33" s="194"/>
      <c r="D33" s="195"/>
      <c r="E33" s="187"/>
      <c r="F33" s="187"/>
      <c r="G33" s="187"/>
      <c r="H33" s="187"/>
      <c r="I33" s="196"/>
      <c r="J33" s="196"/>
      <c r="K33" s="196"/>
      <c r="L33" s="201"/>
      <c r="M33" s="196"/>
      <c r="N33" s="198"/>
      <c r="O33" s="196"/>
      <c r="P33" s="196"/>
      <c r="Q33" s="196"/>
      <c r="R33" s="196"/>
      <c r="S33" s="196"/>
      <c r="T33" s="196"/>
      <c r="U33" s="202"/>
      <c r="V33" s="199"/>
      <c r="W33" s="202"/>
      <c r="X33" s="199"/>
    </row>
    <row r="34" spans="1:24" ht="13.5" customHeight="1" x14ac:dyDescent="0.25">
      <c r="A34" s="547" t="s">
        <v>97</v>
      </c>
      <c r="B34" s="395"/>
      <c r="C34" s="204"/>
      <c r="D34" s="205"/>
      <c r="E34" s="206"/>
      <c r="F34" s="206"/>
      <c r="G34" s="206"/>
      <c r="H34" s="206"/>
      <c r="I34" s="207"/>
      <c r="J34" s="207"/>
      <c r="K34" s="207"/>
      <c r="L34" s="208"/>
      <c r="M34" s="207"/>
      <c r="N34" s="209"/>
      <c r="O34" s="207"/>
      <c r="P34" s="207"/>
      <c r="Q34" s="207"/>
      <c r="R34" s="207"/>
      <c r="S34" s="207"/>
      <c r="T34" s="207"/>
      <c r="U34" s="211"/>
      <c r="V34" s="210"/>
      <c r="W34" s="211"/>
      <c r="X34" s="210"/>
    </row>
    <row r="35" spans="1:24" ht="13.5" customHeight="1" thickBot="1" x14ac:dyDescent="0.3">
      <c r="A35" s="547"/>
      <c r="B35" s="232"/>
      <c r="C35" s="213"/>
      <c r="D35" s="214"/>
      <c r="E35" s="215"/>
      <c r="F35" s="215"/>
      <c r="G35" s="215"/>
      <c r="H35" s="215"/>
      <c r="I35" s="216"/>
      <c r="J35" s="216"/>
      <c r="K35" s="216"/>
      <c r="L35" s="217"/>
      <c r="M35" s="216"/>
      <c r="N35" s="218"/>
      <c r="O35" s="216"/>
      <c r="P35" s="216"/>
      <c r="Q35" s="216"/>
      <c r="R35" s="216"/>
      <c r="S35" s="216"/>
      <c r="T35" s="216"/>
      <c r="U35" s="219"/>
      <c r="V35" s="220"/>
      <c r="W35" s="219"/>
      <c r="X35" s="220"/>
    </row>
    <row r="36" spans="1:24" ht="13.5" customHeight="1" thickBot="1" x14ac:dyDescent="0.3">
      <c r="A36" s="384"/>
      <c r="B36" s="221"/>
      <c r="C36" s="222"/>
      <c r="D36" s="223"/>
      <c r="E36" s="224"/>
      <c r="F36" s="224"/>
      <c r="G36" s="224"/>
      <c r="H36" s="224"/>
      <c r="I36" s="225">
        <f>+I27</f>
        <v>0</v>
      </c>
      <c r="J36" s="225"/>
      <c r="K36" s="225"/>
      <c r="L36" s="226"/>
      <c r="M36" s="225"/>
      <c r="N36" s="227"/>
      <c r="O36" s="225">
        <f>+O27+O28</f>
        <v>0</v>
      </c>
      <c r="P36" s="225"/>
      <c r="Q36" s="225">
        <f>SUM(Q27:Q35)</f>
        <v>0</v>
      </c>
      <c r="R36" s="225"/>
      <c r="S36" s="225">
        <f>+S28+S27</f>
        <v>0</v>
      </c>
      <c r="T36" s="228"/>
      <c r="U36" s="225"/>
      <c r="V36" s="229"/>
      <c r="W36" s="230"/>
      <c r="X36" s="229">
        <f>+SUM(X27:X35)</f>
        <v>0</v>
      </c>
    </row>
    <row r="37" spans="1:24" ht="13.5" customHeight="1" x14ac:dyDescent="0.25">
      <c r="A37" s="545" t="s">
        <v>68</v>
      </c>
      <c r="B37" s="544" t="s">
        <v>70</v>
      </c>
      <c r="C37" s="580"/>
      <c r="D37" s="239" t="s">
        <v>63</v>
      </c>
      <c r="E37" s="240">
        <v>200</v>
      </c>
      <c r="F37" s="238">
        <f>IF(($C$13-C37)/(365/4)=TRUNC(($C$13-C37)/(365/4)),($C$13-C37)/(365/4),TRUNC((($C$13-C37)/(365/4))+0.9))</f>
        <v>501</v>
      </c>
      <c r="G37" s="238">
        <f>IF(F37&lt;=E37,F37,E37)</f>
        <v>200</v>
      </c>
      <c r="H37" s="240">
        <f>E37-G37</f>
        <v>0</v>
      </c>
      <c r="I37" s="581"/>
      <c r="J37" s="188" t="s">
        <v>64</v>
      </c>
      <c r="K37" s="581"/>
      <c r="L37" s="189"/>
      <c r="M37" s="188">
        <f>+I37*K37*L37</f>
        <v>0</v>
      </c>
      <c r="N37" s="190">
        <v>1</v>
      </c>
      <c r="O37" s="188">
        <f>+M37*N37</f>
        <v>0</v>
      </c>
      <c r="P37" s="242">
        <f>ROUND(IF(E37=0,0,IF(F37&gt;G37,O37,IF((O37/E37*(G37-4))&lt;0,0,(O37/E37*(G37-4))))),2)</f>
        <v>0</v>
      </c>
      <c r="Q37" s="242">
        <f>ROUND(IF(F37&gt;G37,0,IF(P37=0,(O37/E37)*(E37-H37),(O37/E37)*4)),2)</f>
        <v>0</v>
      </c>
      <c r="R37" s="188">
        <f>(P37+Q37)</f>
        <v>0</v>
      </c>
      <c r="S37" s="188">
        <f>O37-R37</f>
        <v>0</v>
      </c>
      <c r="T37" s="188">
        <f>+(S37+S38)</f>
        <v>0</v>
      </c>
      <c r="U37" s="191"/>
      <c r="V37" s="244">
        <f>IF(U37&gt;(T37),U37,T37)</f>
        <v>0</v>
      </c>
      <c r="W37" s="193">
        <v>1</v>
      </c>
      <c r="X37" s="192">
        <f>+W37*V37</f>
        <v>0</v>
      </c>
    </row>
    <row r="38" spans="1:24" ht="13.5" customHeight="1" x14ac:dyDescent="0.25">
      <c r="A38" s="545" t="s">
        <v>44</v>
      </c>
      <c r="B38" s="394" t="s">
        <v>624</v>
      </c>
      <c r="C38" s="194"/>
      <c r="D38" s="241" t="s">
        <v>65</v>
      </c>
      <c r="E38" s="238">
        <v>0</v>
      </c>
      <c r="F38" s="238">
        <f>IF(($C$13-C38)/(365/4)=TRUNC(($C$13-C38)/(365/4)),($C$13-C38)/(365/4),TRUNC((($C$13-C38)/(365/4))+0.9))</f>
        <v>501</v>
      </c>
      <c r="G38" s="238">
        <f>IF(F38&lt;=E38,F38,E38)</f>
        <v>0</v>
      </c>
      <c r="H38" s="238">
        <f>E38-G38</f>
        <v>0</v>
      </c>
      <c r="I38" s="196"/>
      <c r="J38" s="196" t="s">
        <v>66</v>
      </c>
      <c r="K38" s="196"/>
      <c r="L38" s="197"/>
      <c r="M38" s="196">
        <f>+I37*K37*L38</f>
        <v>0</v>
      </c>
      <c r="N38" s="198">
        <v>1</v>
      </c>
      <c r="O38" s="196">
        <f>+M38*N38</f>
        <v>0</v>
      </c>
      <c r="P38" s="243">
        <f>ROUND(IF(E38=0,0,IF(F38&gt;G38,O38,IF((O38/E38*(G38-4))&lt;0,0,(O38/E38*(G38-4))))),2)</f>
        <v>0</v>
      </c>
      <c r="Q38" s="243">
        <f>ROUND(IF(F38&gt;G38,0,IF(P38=0,(O38/E38)*(E38-H38),(O38/E38)*4)),2)</f>
        <v>0</v>
      </c>
      <c r="R38" s="196">
        <f>(P38+Q38)</f>
        <v>0</v>
      </c>
      <c r="S38" s="196">
        <f>O38-R38</f>
        <v>0</v>
      </c>
      <c r="T38" s="196"/>
      <c r="U38" s="233"/>
      <c r="V38" s="199"/>
      <c r="W38" s="234"/>
      <c r="X38" s="199"/>
    </row>
    <row r="39" spans="1:24" ht="13.5" customHeight="1" x14ac:dyDescent="0.25">
      <c r="A39" s="545" t="s">
        <v>92</v>
      </c>
      <c r="B39" s="394" t="s">
        <v>624</v>
      </c>
      <c r="C39" s="194"/>
      <c r="D39" s="195"/>
      <c r="E39" s="187"/>
      <c r="F39" s="187"/>
      <c r="G39" s="187"/>
      <c r="H39" s="187"/>
      <c r="I39" s="196"/>
      <c r="J39" s="196"/>
      <c r="K39" s="196"/>
      <c r="L39" s="201"/>
      <c r="M39" s="196"/>
      <c r="N39" s="198"/>
      <c r="O39" s="196"/>
      <c r="P39" s="196"/>
      <c r="Q39" s="196"/>
      <c r="R39" s="196"/>
      <c r="S39" s="196"/>
      <c r="T39" s="196"/>
      <c r="U39" s="233"/>
      <c r="V39" s="199"/>
      <c r="W39" s="234"/>
      <c r="X39" s="199"/>
    </row>
    <row r="40" spans="1:24" ht="13.5" customHeight="1" x14ac:dyDescent="0.25">
      <c r="A40" s="545" t="s">
        <v>93</v>
      </c>
      <c r="B40" s="394" t="s">
        <v>624</v>
      </c>
      <c r="C40" s="194"/>
      <c r="D40" s="195"/>
      <c r="E40" s="187"/>
      <c r="F40" s="187"/>
      <c r="G40" s="187"/>
      <c r="H40" s="187"/>
      <c r="I40" s="196"/>
      <c r="J40" s="196"/>
      <c r="K40" s="196"/>
      <c r="L40" s="201"/>
      <c r="M40" s="196"/>
      <c r="N40" s="198"/>
      <c r="O40" s="196"/>
      <c r="P40" s="196"/>
      <c r="Q40" s="196"/>
      <c r="R40" s="196"/>
      <c r="S40" s="196"/>
      <c r="T40" s="196"/>
      <c r="U40" s="233"/>
      <c r="V40" s="199"/>
      <c r="W40" s="234"/>
      <c r="X40" s="199"/>
    </row>
    <row r="41" spans="1:24" ht="13.5" customHeight="1" x14ac:dyDescent="0.25">
      <c r="A41" s="545" t="s">
        <v>94</v>
      </c>
      <c r="B41" s="546"/>
      <c r="C41" s="194"/>
      <c r="D41" s="195"/>
      <c r="E41" s="187"/>
      <c r="F41" s="187"/>
      <c r="G41" s="187"/>
      <c r="H41" s="187"/>
      <c r="I41" s="196"/>
      <c r="J41" s="196"/>
      <c r="K41" s="196"/>
      <c r="L41" s="201"/>
      <c r="M41" s="196"/>
      <c r="N41" s="198"/>
      <c r="O41" s="196"/>
      <c r="P41" s="196"/>
      <c r="Q41" s="196"/>
      <c r="R41" s="196"/>
      <c r="S41" s="196"/>
      <c r="T41" s="196"/>
      <c r="U41" s="233"/>
      <c r="V41" s="199"/>
      <c r="W41" s="234"/>
      <c r="X41" s="199"/>
    </row>
    <row r="42" spans="1:24" ht="13.5" customHeight="1" x14ac:dyDescent="0.25">
      <c r="A42" s="547" t="s">
        <v>95</v>
      </c>
      <c r="B42" s="395"/>
      <c r="C42" s="194"/>
      <c r="D42" s="195"/>
      <c r="E42" s="187"/>
      <c r="F42" s="187"/>
      <c r="G42" s="187"/>
      <c r="H42" s="187"/>
      <c r="I42" s="196"/>
      <c r="J42" s="196"/>
      <c r="K42" s="196"/>
      <c r="L42" s="201"/>
      <c r="M42" s="196"/>
      <c r="N42" s="198"/>
      <c r="O42" s="196"/>
      <c r="P42" s="196"/>
      <c r="Q42" s="196"/>
      <c r="R42" s="196"/>
      <c r="S42" s="196"/>
      <c r="T42" s="196"/>
      <c r="U42" s="233"/>
      <c r="V42" s="199"/>
      <c r="W42" s="234"/>
      <c r="X42" s="199"/>
    </row>
    <row r="43" spans="1:24" ht="13.5" customHeight="1" x14ac:dyDescent="0.25">
      <c r="A43" s="547" t="s">
        <v>96</v>
      </c>
      <c r="B43" s="395" t="s">
        <v>99</v>
      </c>
      <c r="C43" s="194"/>
      <c r="D43" s="195"/>
      <c r="E43" s="187"/>
      <c r="F43" s="187"/>
      <c r="G43" s="187"/>
      <c r="H43" s="187"/>
      <c r="I43" s="196"/>
      <c r="J43" s="196"/>
      <c r="K43" s="196"/>
      <c r="L43" s="201"/>
      <c r="M43" s="196"/>
      <c r="N43" s="198"/>
      <c r="O43" s="196"/>
      <c r="P43" s="196"/>
      <c r="Q43" s="196"/>
      <c r="R43" s="196"/>
      <c r="S43" s="196"/>
      <c r="T43" s="196"/>
      <c r="U43" s="233"/>
      <c r="V43" s="199"/>
      <c r="W43" s="234"/>
      <c r="X43" s="199"/>
    </row>
    <row r="44" spans="1:24" ht="13.5" customHeight="1" x14ac:dyDescent="0.25">
      <c r="A44" s="547" t="s">
        <v>97</v>
      </c>
      <c r="B44" s="394"/>
      <c r="C44" s="194"/>
      <c r="D44" s="195"/>
      <c r="E44" s="187"/>
      <c r="F44" s="187"/>
      <c r="G44" s="187"/>
      <c r="H44" s="187"/>
      <c r="I44" s="196"/>
      <c r="J44" s="196"/>
      <c r="K44" s="196"/>
      <c r="L44" s="201"/>
      <c r="M44" s="196"/>
      <c r="N44" s="198"/>
      <c r="O44" s="196"/>
      <c r="P44" s="196"/>
      <c r="Q44" s="196"/>
      <c r="R44" s="196"/>
      <c r="S44" s="196"/>
      <c r="T44" s="196"/>
      <c r="U44" s="202"/>
      <c r="V44" s="199"/>
      <c r="W44" s="202"/>
      <c r="X44" s="199"/>
    </row>
    <row r="45" spans="1:24" ht="13.5" customHeight="1" thickBot="1" x14ac:dyDescent="0.3">
      <c r="A45" s="547"/>
      <c r="B45" s="110"/>
      <c r="C45" s="194"/>
      <c r="D45" s="195"/>
      <c r="E45" s="187"/>
      <c r="F45" s="187"/>
      <c r="G45" s="187"/>
      <c r="H45" s="187"/>
      <c r="I45" s="196"/>
      <c r="J45" s="196"/>
      <c r="K45" s="196"/>
      <c r="L45" s="201"/>
      <c r="M45" s="196"/>
      <c r="N45" s="198"/>
      <c r="O45" s="196"/>
      <c r="P45" s="196"/>
      <c r="Q45" s="196"/>
      <c r="R45" s="196"/>
      <c r="S45" s="196"/>
      <c r="T45" s="196"/>
      <c r="U45" s="195"/>
      <c r="V45" s="199"/>
      <c r="W45" s="549"/>
      <c r="X45" s="199"/>
    </row>
    <row r="46" spans="1:24" ht="13.5" customHeight="1" thickBot="1" x14ac:dyDescent="0.3">
      <c r="A46" s="384"/>
      <c r="B46" s="221"/>
      <c r="C46" s="222"/>
      <c r="D46" s="223"/>
      <c r="E46" s="224"/>
      <c r="F46" s="224"/>
      <c r="G46" s="224"/>
      <c r="H46" s="224"/>
      <c r="I46" s="225">
        <f>+I36</f>
        <v>0</v>
      </c>
      <c r="J46" s="225"/>
      <c r="K46" s="225"/>
      <c r="L46" s="226"/>
      <c r="M46" s="225"/>
      <c r="N46" s="227"/>
      <c r="O46" s="225">
        <f>+O36+O37</f>
        <v>0</v>
      </c>
      <c r="P46" s="225"/>
      <c r="Q46" s="225">
        <f>SUM(Q36:Q44)</f>
        <v>0</v>
      </c>
      <c r="R46" s="225"/>
      <c r="S46" s="225">
        <f>+S37+S36</f>
        <v>0</v>
      </c>
      <c r="T46" s="228"/>
      <c r="U46" s="225"/>
      <c r="V46" s="229"/>
      <c r="W46" s="230"/>
      <c r="X46" s="229">
        <f>+SUM(X36:X44)</f>
        <v>0</v>
      </c>
    </row>
    <row r="47" spans="1:24" ht="13.5" customHeight="1" x14ac:dyDescent="0.25">
      <c r="A47" s="545" t="s">
        <v>68</v>
      </c>
      <c r="B47" s="544" t="s">
        <v>70</v>
      </c>
      <c r="C47" s="580"/>
      <c r="D47" s="239" t="s">
        <v>63</v>
      </c>
      <c r="E47" s="240">
        <v>200</v>
      </c>
      <c r="F47" s="238">
        <f>IF(($C$13-C47)/(365/4)=TRUNC(($C$13-C47)/(365/4)),($C$13-C47)/(365/4),TRUNC((($C$13-C47)/(365/4))+0.9))</f>
        <v>501</v>
      </c>
      <c r="G47" s="238">
        <f>IF(F47&lt;=E47,F47,E47)</f>
        <v>200</v>
      </c>
      <c r="H47" s="240">
        <f>E47-G47</f>
        <v>0</v>
      </c>
      <c r="I47" s="581"/>
      <c r="J47" s="188" t="s">
        <v>64</v>
      </c>
      <c r="K47" s="581"/>
      <c r="L47" s="189"/>
      <c r="M47" s="188">
        <f>+I47*K47*L47</f>
        <v>0</v>
      </c>
      <c r="N47" s="190">
        <v>1</v>
      </c>
      <c r="O47" s="188">
        <f>+M47*N47</f>
        <v>0</v>
      </c>
      <c r="P47" s="242">
        <f>ROUND(IF(E47=0,0,IF(F47&gt;G47,O47,IF((O47/E47*(G47-4))&lt;0,0,(O47/E47*(G47-4))))),2)</f>
        <v>0</v>
      </c>
      <c r="Q47" s="242">
        <f>ROUND(IF(F47&gt;G47,0,IF(P47=0,(O47/E47)*(E47-H47),(O47/E47)*4)),2)</f>
        <v>0</v>
      </c>
      <c r="R47" s="188">
        <f>(P47+Q47)</f>
        <v>0</v>
      </c>
      <c r="S47" s="188">
        <f>O47-R47</f>
        <v>0</v>
      </c>
      <c r="T47" s="188">
        <f>+(S47+S48)</f>
        <v>0</v>
      </c>
      <c r="U47" s="191"/>
      <c r="V47" s="244">
        <f>IF(U47&gt;(T47),U47,T47)</f>
        <v>0</v>
      </c>
      <c r="W47" s="193">
        <v>1</v>
      </c>
      <c r="X47" s="192">
        <f>+W47*V47</f>
        <v>0</v>
      </c>
    </row>
    <row r="48" spans="1:24" ht="13.5" customHeight="1" x14ac:dyDescent="0.25">
      <c r="A48" s="545" t="s">
        <v>44</v>
      </c>
      <c r="B48" s="394" t="s">
        <v>624</v>
      </c>
      <c r="C48" s="194"/>
      <c r="D48" s="241" t="s">
        <v>65</v>
      </c>
      <c r="E48" s="238">
        <v>0</v>
      </c>
      <c r="F48" s="238">
        <f>IF(($C$13-C48)/(365/4)=TRUNC(($C$13-C48)/(365/4)),($C$13-C48)/(365/4),TRUNC((($C$13-C48)/(365/4))+0.9))</f>
        <v>501</v>
      </c>
      <c r="G48" s="238">
        <f>IF(F48&lt;=E48,F48,E48)</f>
        <v>0</v>
      </c>
      <c r="H48" s="238">
        <f>E48-G48</f>
        <v>0</v>
      </c>
      <c r="I48" s="196"/>
      <c r="J48" s="196" t="s">
        <v>66</v>
      </c>
      <c r="K48" s="196"/>
      <c r="L48" s="197"/>
      <c r="M48" s="196">
        <f>+I47*K47*L48</f>
        <v>0</v>
      </c>
      <c r="N48" s="198">
        <v>1</v>
      </c>
      <c r="O48" s="196">
        <f>+M48*N48</f>
        <v>0</v>
      </c>
      <c r="P48" s="243">
        <f>ROUND(IF(E48=0,0,IF(F48&gt;G48,O48,IF((O48/E48*(G48-4))&lt;0,0,(O48/E48*(G48-4))))),2)</f>
        <v>0</v>
      </c>
      <c r="Q48" s="243">
        <f>ROUND(IF(F48&gt;G48,0,IF(P48=0,(O48/E48)*(E48-H48),(O48/E48)*4)),2)</f>
        <v>0</v>
      </c>
      <c r="R48" s="196">
        <f>(P48+Q48)</f>
        <v>0</v>
      </c>
      <c r="S48" s="196">
        <f>O48-R48</f>
        <v>0</v>
      </c>
      <c r="T48" s="196"/>
      <c r="U48" s="231"/>
      <c r="V48" s="199"/>
      <c r="W48" s="200"/>
      <c r="X48" s="199"/>
    </row>
    <row r="49" spans="1:24" ht="13.5" customHeight="1" x14ac:dyDescent="0.25">
      <c r="A49" s="545" t="s">
        <v>92</v>
      </c>
      <c r="B49" s="394" t="s">
        <v>624</v>
      </c>
      <c r="C49" s="194"/>
      <c r="D49" s="195"/>
      <c r="E49" s="187"/>
      <c r="F49" s="187"/>
      <c r="G49" s="187"/>
      <c r="H49" s="187"/>
      <c r="I49" s="196"/>
      <c r="J49" s="196"/>
      <c r="K49" s="196"/>
      <c r="L49" s="201"/>
      <c r="M49" s="196"/>
      <c r="N49" s="198"/>
      <c r="O49" s="196"/>
      <c r="P49" s="196"/>
      <c r="Q49" s="196"/>
      <c r="R49" s="196"/>
      <c r="S49" s="196"/>
      <c r="T49" s="196"/>
      <c r="U49" s="231"/>
      <c r="V49" s="199"/>
      <c r="W49" s="200"/>
      <c r="X49" s="199"/>
    </row>
    <row r="50" spans="1:24" ht="13.5" customHeight="1" x14ac:dyDescent="0.25">
      <c r="A50" s="545" t="s">
        <v>93</v>
      </c>
      <c r="B50" s="394" t="s">
        <v>624</v>
      </c>
      <c r="C50" s="194"/>
      <c r="D50" s="195"/>
      <c r="E50" s="187"/>
      <c r="F50" s="187"/>
      <c r="G50" s="187"/>
      <c r="H50" s="187"/>
      <c r="I50" s="196"/>
      <c r="J50" s="196"/>
      <c r="K50" s="196"/>
      <c r="L50" s="201"/>
      <c r="M50" s="196"/>
      <c r="N50" s="198"/>
      <c r="O50" s="196"/>
      <c r="P50" s="196"/>
      <c r="Q50" s="196"/>
      <c r="R50" s="196"/>
      <c r="S50" s="196"/>
      <c r="T50" s="196"/>
      <c r="U50" s="231"/>
      <c r="V50" s="199"/>
      <c r="W50" s="200"/>
      <c r="X50" s="199"/>
    </row>
    <row r="51" spans="1:24" ht="13.5" customHeight="1" x14ac:dyDescent="0.25">
      <c r="A51" s="545" t="s">
        <v>94</v>
      </c>
      <c r="B51" s="546"/>
      <c r="C51" s="194"/>
      <c r="D51" s="195"/>
      <c r="E51" s="187"/>
      <c r="F51" s="187"/>
      <c r="G51" s="187"/>
      <c r="H51" s="187"/>
      <c r="I51" s="196"/>
      <c r="J51" s="196"/>
      <c r="K51" s="196"/>
      <c r="L51" s="201"/>
      <c r="M51" s="196"/>
      <c r="N51" s="198"/>
      <c r="O51" s="196"/>
      <c r="P51" s="196"/>
      <c r="Q51" s="196"/>
      <c r="R51" s="196"/>
      <c r="S51" s="196"/>
      <c r="T51" s="196"/>
      <c r="U51" s="231"/>
      <c r="V51" s="199"/>
      <c r="W51" s="200"/>
      <c r="X51" s="199"/>
    </row>
    <row r="52" spans="1:24" ht="13.5" customHeight="1" x14ac:dyDescent="0.25">
      <c r="A52" s="547" t="s">
        <v>95</v>
      </c>
      <c r="B52" s="395"/>
      <c r="C52" s="194"/>
      <c r="D52" s="195"/>
      <c r="E52" s="187"/>
      <c r="F52" s="187"/>
      <c r="G52" s="187"/>
      <c r="H52" s="187"/>
      <c r="I52" s="196"/>
      <c r="J52" s="196"/>
      <c r="K52" s="196"/>
      <c r="L52" s="201"/>
      <c r="M52" s="196"/>
      <c r="N52" s="198"/>
      <c r="O52" s="196"/>
      <c r="P52" s="196"/>
      <c r="Q52" s="196"/>
      <c r="R52" s="196"/>
      <c r="S52" s="196"/>
      <c r="T52" s="196"/>
      <c r="U52" s="231"/>
      <c r="V52" s="199"/>
      <c r="W52" s="200"/>
      <c r="X52" s="199"/>
    </row>
    <row r="53" spans="1:24" ht="13.5" customHeight="1" x14ac:dyDescent="0.25">
      <c r="A53" s="547" t="s">
        <v>96</v>
      </c>
      <c r="B53" s="395" t="s">
        <v>99</v>
      </c>
      <c r="C53" s="194"/>
      <c r="D53" s="195"/>
      <c r="E53" s="187"/>
      <c r="F53" s="187"/>
      <c r="G53" s="187"/>
      <c r="H53" s="187"/>
      <c r="I53" s="196"/>
      <c r="J53" s="196"/>
      <c r="K53" s="196"/>
      <c r="L53" s="201"/>
      <c r="M53" s="196"/>
      <c r="N53" s="198"/>
      <c r="O53" s="196"/>
      <c r="P53" s="196"/>
      <c r="Q53" s="196"/>
      <c r="R53" s="196"/>
      <c r="S53" s="196"/>
      <c r="T53" s="196"/>
      <c r="U53" s="202"/>
      <c r="V53" s="199"/>
      <c r="W53" s="202"/>
      <c r="X53" s="199"/>
    </row>
    <row r="54" spans="1:24" ht="13.5" customHeight="1" x14ac:dyDescent="0.25">
      <c r="A54" s="547" t="s">
        <v>97</v>
      </c>
      <c r="B54" s="395"/>
      <c r="C54" s="204"/>
      <c r="D54" s="205"/>
      <c r="E54" s="206"/>
      <c r="F54" s="206"/>
      <c r="G54" s="206"/>
      <c r="H54" s="206"/>
      <c r="I54" s="207"/>
      <c r="J54" s="207"/>
      <c r="K54" s="207"/>
      <c r="L54" s="208"/>
      <c r="M54" s="207"/>
      <c r="N54" s="209"/>
      <c r="O54" s="207"/>
      <c r="P54" s="207"/>
      <c r="Q54" s="207"/>
      <c r="R54" s="207"/>
      <c r="S54" s="207"/>
      <c r="T54" s="207"/>
      <c r="U54" s="211"/>
      <c r="V54" s="210"/>
      <c r="W54" s="211"/>
      <c r="X54" s="210"/>
    </row>
    <row r="55" spans="1:24" ht="13.5" customHeight="1" thickBot="1" x14ac:dyDescent="0.3">
      <c r="A55" s="547"/>
      <c r="B55" s="232"/>
      <c r="C55" s="213"/>
      <c r="D55" s="214"/>
      <c r="E55" s="215"/>
      <c r="F55" s="215"/>
      <c r="G55" s="215"/>
      <c r="H55" s="215"/>
      <c r="I55" s="216"/>
      <c r="J55" s="216"/>
      <c r="K55" s="216"/>
      <c r="L55" s="217"/>
      <c r="M55" s="216"/>
      <c r="N55" s="218"/>
      <c r="O55" s="216"/>
      <c r="P55" s="216"/>
      <c r="Q55" s="216"/>
      <c r="R55" s="216"/>
      <c r="S55" s="216"/>
      <c r="T55" s="216"/>
      <c r="U55" s="219"/>
      <c r="V55" s="220"/>
      <c r="W55" s="219"/>
      <c r="X55" s="220"/>
    </row>
    <row r="56" spans="1:24" ht="13.5" customHeight="1" thickBot="1" x14ac:dyDescent="0.3">
      <c r="A56" s="384"/>
      <c r="B56" s="221"/>
      <c r="C56" s="222"/>
      <c r="D56" s="223"/>
      <c r="E56" s="224"/>
      <c r="F56" s="224"/>
      <c r="G56" s="224"/>
      <c r="H56" s="224"/>
      <c r="I56" s="225">
        <f>+I47</f>
        <v>0</v>
      </c>
      <c r="J56" s="225"/>
      <c r="K56" s="225"/>
      <c r="L56" s="226"/>
      <c r="M56" s="225"/>
      <c r="N56" s="227"/>
      <c r="O56" s="225">
        <f>+O47+O48</f>
        <v>0</v>
      </c>
      <c r="P56" s="225"/>
      <c r="Q56" s="225">
        <f>SUM(Q47:Q55)</f>
        <v>0</v>
      </c>
      <c r="R56" s="225"/>
      <c r="S56" s="225">
        <f>+S48+S47</f>
        <v>0</v>
      </c>
      <c r="T56" s="228"/>
      <c r="U56" s="225"/>
      <c r="V56" s="229"/>
      <c r="W56" s="230"/>
      <c r="X56" s="229">
        <f>+SUM(X47:X55)</f>
        <v>0</v>
      </c>
    </row>
    <row r="57" spans="1:24" ht="13.5" customHeight="1" x14ac:dyDescent="0.25">
      <c r="A57" s="545" t="s">
        <v>68</v>
      </c>
      <c r="B57" s="544" t="s">
        <v>70</v>
      </c>
      <c r="C57" s="580"/>
      <c r="D57" s="239" t="s">
        <v>63</v>
      </c>
      <c r="E57" s="240">
        <v>200</v>
      </c>
      <c r="F57" s="238">
        <f>IF(($C$13-C57)/(365/4)=TRUNC(($C$13-C57)/(365/4)),($C$13-C57)/(365/4),TRUNC((($C$13-C57)/(365/4))+0.9))</f>
        <v>501</v>
      </c>
      <c r="G57" s="238">
        <f>IF(F57&lt;=E57,F57,E57)</f>
        <v>200</v>
      </c>
      <c r="H57" s="240">
        <f>E57-G57</f>
        <v>0</v>
      </c>
      <c r="I57" s="581"/>
      <c r="J57" s="188" t="s">
        <v>64</v>
      </c>
      <c r="K57" s="581"/>
      <c r="L57" s="189"/>
      <c r="M57" s="188">
        <f>+I57*K57*L57</f>
        <v>0</v>
      </c>
      <c r="N57" s="190">
        <v>1</v>
      </c>
      <c r="O57" s="188">
        <f>+M57*N57</f>
        <v>0</v>
      </c>
      <c r="P57" s="242">
        <f>ROUND(IF(E57=0,0,IF(F57&gt;G57,O57,IF((O57/E57*(G57-4))&lt;0,0,(O57/E57*(G57-4))))),2)</f>
        <v>0</v>
      </c>
      <c r="Q57" s="242">
        <f>ROUND(IF(F57&gt;G57,0,IF(P57=0,(O57/E57)*(E57-H57),(O57/E57)*4)),2)</f>
        <v>0</v>
      </c>
      <c r="R57" s="188">
        <f>(P57+Q57)</f>
        <v>0</v>
      </c>
      <c r="S57" s="188">
        <f>O57-R57</f>
        <v>0</v>
      </c>
      <c r="T57" s="188">
        <f>+(S57+S58)</f>
        <v>0</v>
      </c>
      <c r="U57" s="191"/>
      <c r="V57" s="244">
        <f>IF(U57&gt;(T57),U57,T57)</f>
        <v>0</v>
      </c>
      <c r="W57" s="193">
        <v>1</v>
      </c>
      <c r="X57" s="192">
        <f>+W57*V57</f>
        <v>0</v>
      </c>
    </row>
    <row r="58" spans="1:24" ht="13.5" customHeight="1" x14ac:dyDescent="0.25">
      <c r="A58" s="545" t="s">
        <v>44</v>
      </c>
      <c r="B58" s="394" t="s">
        <v>624</v>
      </c>
      <c r="C58" s="194"/>
      <c r="D58" s="241" t="s">
        <v>65</v>
      </c>
      <c r="E58" s="238">
        <v>0</v>
      </c>
      <c r="F58" s="238">
        <f>IF(($C$13-C58)/(365/4)=TRUNC(($C$13-C58)/(365/4)),($C$13-C58)/(365/4),TRUNC((($C$13-C58)/(365/4))+0.9))</f>
        <v>501</v>
      </c>
      <c r="G58" s="238">
        <f>IF(F58&lt;=E58,F58,E58)</f>
        <v>0</v>
      </c>
      <c r="H58" s="238">
        <f>E58-G58</f>
        <v>0</v>
      </c>
      <c r="I58" s="196"/>
      <c r="J58" s="196" t="s">
        <v>66</v>
      </c>
      <c r="K58" s="196"/>
      <c r="L58" s="197"/>
      <c r="M58" s="196">
        <f>+I57*K57*L58</f>
        <v>0</v>
      </c>
      <c r="N58" s="198">
        <v>1</v>
      </c>
      <c r="O58" s="196">
        <f>+M58*N58</f>
        <v>0</v>
      </c>
      <c r="P58" s="243">
        <f>ROUND(IF(E58=0,0,IF(F58&gt;G58,O58,IF((O58/E58*(G58-4))&lt;0,0,(O58/E58*(G58-4))))),2)</f>
        <v>0</v>
      </c>
      <c r="Q58" s="243">
        <f>ROUND(IF(F58&gt;G58,0,IF(P58=0,(O58/E58)*(E58-H58),(O58/E58)*4)),2)</f>
        <v>0</v>
      </c>
      <c r="R58" s="196">
        <f>(P58+Q58)</f>
        <v>0</v>
      </c>
      <c r="S58" s="196">
        <f>O58-R58</f>
        <v>0</v>
      </c>
      <c r="T58" s="196"/>
      <c r="U58" s="231"/>
      <c r="V58" s="199"/>
      <c r="W58" s="200"/>
      <c r="X58" s="199"/>
    </row>
    <row r="59" spans="1:24" ht="13.5" customHeight="1" x14ac:dyDescent="0.25">
      <c r="A59" s="545" t="s">
        <v>92</v>
      </c>
      <c r="B59" s="394" t="s">
        <v>624</v>
      </c>
      <c r="C59" s="194"/>
      <c r="D59" s="195"/>
      <c r="E59" s="187"/>
      <c r="F59" s="187"/>
      <c r="G59" s="187"/>
      <c r="H59" s="187"/>
      <c r="I59" s="196"/>
      <c r="J59" s="196"/>
      <c r="K59" s="196"/>
      <c r="L59" s="201"/>
      <c r="M59" s="196"/>
      <c r="N59" s="198"/>
      <c r="O59" s="196"/>
      <c r="P59" s="196"/>
      <c r="Q59" s="196"/>
      <c r="R59" s="196"/>
      <c r="S59" s="196"/>
      <c r="T59" s="196"/>
      <c r="U59" s="231"/>
      <c r="V59" s="199"/>
      <c r="W59" s="200"/>
      <c r="X59" s="199"/>
    </row>
    <row r="60" spans="1:24" ht="13.5" customHeight="1" x14ac:dyDescent="0.25">
      <c r="A60" s="545" t="s">
        <v>93</v>
      </c>
      <c r="B60" s="394" t="s">
        <v>624</v>
      </c>
      <c r="C60" s="194"/>
      <c r="D60" s="195"/>
      <c r="E60" s="187"/>
      <c r="F60" s="187"/>
      <c r="G60" s="187"/>
      <c r="H60" s="187"/>
      <c r="I60" s="196"/>
      <c r="J60" s="196"/>
      <c r="K60" s="196"/>
      <c r="L60" s="201"/>
      <c r="M60" s="196"/>
      <c r="N60" s="198"/>
      <c r="O60" s="196"/>
      <c r="P60" s="196"/>
      <c r="Q60" s="196"/>
      <c r="R60" s="196"/>
      <c r="S60" s="196"/>
      <c r="T60" s="196"/>
      <c r="U60" s="231"/>
      <c r="V60" s="199"/>
      <c r="W60" s="200"/>
      <c r="X60" s="199"/>
    </row>
    <row r="61" spans="1:24" ht="13.5" customHeight="1" x14ac:dyDescent="0.25">
      <c r="A61" s="545" t="s">
        <v>94</v>
      </c>
      <c r="B61" s="546"/>
      <c r="C61" s="194"/>
      <c r="D61" s="195"/>
      <c r="E61" s="187"/>
      <c r="F61" s="187"/>
      <c r="G61" s="187"/>
      <c r="H61" s="187"/>
      <c r="I61" s="196"/>
      <c r="J61" s="196"/>
      <c r="K61" s="196"/>
      <c r="L61" s="201"/>
      <c r="M61" s="196"/>
      <c r="N61" s="198"/>
      <c r="O61" s="196"/>
      <c r="P61" s="196"/>
      <c r="Q61" s="196"/>
      <c r="R61" s="196"/>
      <c r="S61" s="196"/>
      <c r="T61" s="196"/>
      <c r="U61" s="231"/>
      <c r="V61" s="199"/>
      <c r="W61" s="200"/>
      <c r="X61" s="199"/>
    </row>
    <row r="62" spans="1:24" ht="13.5" customHeight="1" x14ac:dyDescent="0.25">
      <c r="A62" s="547" t="s">
        <v>95</v>
      </c>
      <c r="B62" s="395"/>
      <c r="C62" s="194"/>
      <c r="D62" s="195"/>
      <c r="E62" s="187"/>
      <c r="F62" s="187"/>
      <c r="G62" s="187"/>
      <c r="H62" s="187"/>
      <c r="I62" s="196"/>
      <c r="J62" s="196"/>
      <c r="K62" s="196"/>
      <c r="L62" s="201"/>
      <c r="M62" s="196"/>
      <c r="N62" s="198"/>
      <c r="O62" s="196"/>
      <c r="P62" s="196"/>
      <c r="Q62" s="196"/>
      <c r="R62" s="196"/>
      <c r="S62" s="196"/>
      <c r="T62" s="196"/>
      <c r="U62" s="231"/>
      <c r="V62" s="199"/>
      <c r="W62" s="200"/>
      <c r="X62" s="199"/>
    </row>
    <row r="63" spans="1:24" ht="13.5" customHeight="1" x14ac:dyDescent="0.25">
      <c r="A63" s="547" t="s">
        <v>96</v>
      </c>
      <c r="B63" s="395" t="s">
        <v>99</v>
      </c>
      <c r="C63" s="194"/>
      <c r="D63" s="195"/>
      <c r="E63" s="187"/>
      <c r="F63" s="187"/>
      <c r="G63" s="187"/>
      <c r="H63" s="187"/>
      <c r="I63" s="196"/>
      <c r="J63" s="196"/>
      <c r="K63" s="196"/>
      <c r="L63" s="201"/>
      <c r="M63" s="196"/>
      <c r="N63" s="198"/>
      <c r="O63" s="196"/>
      <c r="P63" s="196"/>
      <c r="Q63" s="196"/>
      <c r="R63" s="196"/>
      <c r="S63" s="196"/>
      <c r="T63" s="196"/>
      <c r="U63" s="202"/>
      <c r="V63" s="199"/>
      <c r="W63" s="202"/>
      <c r="X63" s="199"/>
    </row>
    <row r="64" spans="1:24" ht="13.5" customHeight="1" x14ac:dyDescent="0.25">
      <c r="A64" s="547" t="s">
        <v>97</v>
      </c>
      <c r="B64" s="395"/>
      <c r="C64" s="204"/>
      <c r="D64" s="205"/>
      <c r="E64" s="206"/>
      <c r="F64" s="206"/>
      <c r="G64" s="206"/>
      <c r="H64" s="206"/>
      <c r="I64" s="207"/>
      <c r="J64" s="207"/>
      <c r="K64" s="207"/>
      <c r="L64" s="208"/>
      <c r="M64" s="207"/>
      <c r="N64" s="209"/>
      <c r="O64" s="207"/>
      <c r="P64" s="207"/>
      <c r="Q64" s="207"/>
      <c r="R64" s="207"/>
      <c r="S64" s="207"/>
      <c r="T64" s="207"/>
      <c r="U64" s="211"/>
      <c r="V64" s="210"/>
      <c r="W64" s="211"/>
      <c r="X64" s="210"/>
    </row>
    <row r="65" spans="1:24" ht="13.5" customHeight="1" thickBot="1" x14ac:dyDescent="0.3">
      <c r="A65" s="547"/>
      <c r="B65" s="232"/>
      <c r="C65" s="213"/>
      <c r="D65" s="214"/>
      <c r="E65" s="215"/>
      <c r="F65" s="215"/>
      <c r="G65" s="215"/>
      <c r="H65" s="215"/>
      <c r="I65" s="216"/>
      <c r="J65" s="216"/>
      <c r="K65" s="216"/>
      <c r="L65" s="217"/>
      <c r="M65" s="216"/>
      <c r="N65" s="218"/>
      <c r="O65" s="216"/>
      <c r="P65" s="216"/>
      <c r="Q65" s="216"/>
      <c r="R65" s="216"/>
      <c r="S65" s="216"/>
      <c r="T65" s="216"/>
      <c r="U65" s="219"/>
      <c r="V65" s="220"/>
      <c r="W65" s="219"/>
      <c r="X65" s="220"/>
    </row>
    <row r="66" spans="1:24" ht="13.5" customHeight="1" thickBot="1" x14ac:dyDescent="0.3">
      <c r="A66" s="384"/>
      <c r="B66" s="221"/>
      <c r="C66" s="222"/>
      <c r="D66" s="223"/>
      <c r="E66" s="224"/>
      <c r="F66" s="224"/>
      <c r="G66" s="224"/>
      <c r="H66" s="224"/>
      <c r="I66" s="225">
        <f>+I57</f>
        <v>0</v>
      </c>
      <c r="J66" s="225"/>
      <c r="K66" s="225"/>
      <c r="L66" s="226"/>
      <c r="M66" s="225"/>
      <c r="N66" s="227"/>
      <c r="O66" s="225">
        <f>+O57+O58</f>
        <v>0</v>
      </c>
      <c r="P66" s="225"/>
      <c r="Q66" s="225">
        <f>SUM(Q57:Q65)</f>
        <v>0</v>
      </c>
      <c r="R66" s="225"/>
      <c r="S66" s="225">
        <f>+S58+S57</f>
        <v>0</v>
      </c>
      <c r="T66" s="228"/>
      <c r="U66" s="225"/>
      <c r="V66" s="229"/>
      <c r="W66" s="230"/>
      <c r="X66" s="229">
        <f>+SUM(X57:X65)</f>
        <v>0</v>
      </c>
    </row>
    <row r="67" spans="1:24" ht="13.5" customHeight="1" thickBot="1" x14ac:dyDescent="0.3">
      <c r="A67" s="548"/>
      <c r="B67" s="232"/>
      <c r="C67" s="213"/>
      <c r="D67" s="214"/>
      <c r="E67" s="215"/>
      <c r="F67" s="215"/>
      <c r="G67" s="215"/>
      <c r="H67" s="215"/>
      <c r="I67" s="216"/>
      <c r="J67" s="216"/>
      <c r="K67" s="216"/>
      <c r="L67" s="217"/>
      <c r="M67" s="216"/>
      <c r="N67" s="218"/>
      <c r="O67" s="216"/>
      <c r="P67" s="216"/>
      <c r="Q67" s="216"/>
      <c r="R67" s="216"/>
      <c r="S67" s="216"/>
      <c r="T67" s="216"/>
      <c r="U67" s="219"/>
      <c r="V67" s="220"/>
      <c r="W67" s="219"/>
      <c r="X67" s="220"/>
    </row>
    <row r="68" spans="1:24" ht="13.5" customHeight="1" thickBot="1" x14ac:dyDescent="0.3">
      <c r="A68" s="551" t="s">
        <v>67</v>
      </c>
      <c r="B68" s="552"/>
      <c r="C68" s="553"/>
      <c r="D68" s="554"/>
      <c r="E68" s="555"/>
      <c r="F68" s="555"/>
      <c r="G68" s="555"/>
      <c r="H68" s="555"/>
      <c r="I68" s="556"/>
      <c r="J68" s="556"/>
      <c r="K68" s="556"/>
      <c r="L68" s="557"/>
      <c r="M68" s="556"/>
      <c r="N68" s="558"/>
      <c r="O68" s="556"/>
      <c r="P68" s="556"/>
      <c r="Q68" s="550">
        <f>Q26+Q36+Q46+Q56+Q66</f>
        <v>0</v>
      </c>
      <c r="R68" s="559"/>
      <c r="S68" s="556"/>
      <c r="T68" s="560"/>
      <c r="U68" s="556"/>
      <c r="V68" s="561"/>
      <c r="W68" s="562"/>
      <c r="X68" s="561"/>
    </row>
    <row r="71" spans="1:24" x14ac:dyDescent="0.25">
      <c r="A71" s="162" t="s">
        <v>471</v>
      </c>
      <c r="O71" s="162"/>
      <c r="P71" s="162"/>
      <c r="Q71" s="162"/>
    </row>
    <row r="72" spans="1:24" x14ac:dyDescent="0.25">
      <c r="A72" s="162"/>
      <c r="O72" s="162"/>
      <c r="P72" s="162"/>
      <c r="Q72" s="162"/>
    </row>
    <row r="73" spans="1:24" ht="15" x14ac:dyDescent="0.25">
      <c r="A73" s="162" t="s">
        <v>327</v>
      </c>
      <c r="B73" s="236" t="s">
        <v>104</v>
      </c>
    </row>
    <row r="74" spans="1:24" ht="15" x14ac:dyDescent="0.25">
      <c r="A74" s="162" t="s">
        <v>560</v>
      </c>
      <c r="B74" s="237" t="s">
        <v>559</v>
      </c>
    </row>
    <row r="87" spans="23:24" x14ac:dyDescent="0.25">
      <c r="W87" s="162"/>
      <c r="X87" s="162"/>
    </row>
  </sheetData>
  <mergeCells count="12">
    <mergeCell ref="A15:A16"/>
    <mergeCell ref="I15:I16"/>
    <mergeCell ref="J15:J16"/>
    <mergeCell ref="K15:K16"/>
    <mergeCell ref="M15:M16"/>
    <mergeCell ref="X15:X16"/>
    <mergeCell ref="T14:U14"/>
    <mergeCell ref="E15:H15"/>
    <mergeCell ref="P15:R15"/>
    <mergeCell ref="N15:N16"/>
    <mergeCell ref="U15:U16"/>
    <mergeCell ref="O15:O16"/>
  </mergeCells>
  <dataValidations count="4">
    <dataValidation type="list" allowBlank="1" showInputMessage="1" showErrorMessage="1" sqref="AS14">
      <formula1>$AZ$2:$AZ$12</formula1>
    </dataValidation>
    <dataValidation type="list" allowBlank="1" showInputMessage="1" showErrorMessage="1" sqref="B18 B58 B48 B38 B28">
      <formula1>$AZ$1:$AZ$12</formula1>
    </dataValidation>
    <dataValidation type="list" allowBlank="1" showInputMessage="1" showErrorMessage="1" sqref="B19 B59 B49 B39 B29">
      <formula1>$BB$1:$BB$4</formula1>
    </dataValidation>
    <dataValidation type="list" allowBlank="1" showInputMessage="1" showErrorMessage="1" sqref="B20 B60 B50 B40 B30">
      <formula1>$BD$1:$BD$8</formula1>
    </dataValidation>
  </dataValidations>
  <hyperlinks>
    <hyperlink ref="B73" r:id="rId1"/>
    <hyperlink ref="B74" r:id="rId2"/>
  </hyperlinks>
  <pageMargins left="0.17" right="0.16" top="0.67" bottom="0.44" header="0" footer="0"/>
  <pageSetup paperSize="5" scale="47" orientation="landscape" horizontalDpi="4294967292" verticalDpi="300" r:id="rId3"/>
  <headerFooter alignWithMargins="0"/>
  <drawing r:id="rId4"/>
  <legacy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84"/>
  <sheetViews>
    <sheetView showGridLines="0" topLeftCell="A7" zoomScale="90" zoomScaleNormal="70" workbookViewId="0">
      <selection activeCell="L19" sqref="L19"/>
    </sheetView>
  </sheetViews>
  <sheetFormatPr baseColWidth="10" defaultColWidth="11.42578125" defaultRowHeight="12.75" x14ac:dyDescent="0.25"/>
  <cols>
    <col min="1" max="1" width="25.7109375" style="106" customWidth="1"/>
    <col min="2" max="2" width="66.7109375" style="106" customWidth="1"/>
    <col min="3" max="3" width="12.7109375" style="156" customWidth="1"/>
    <col min="4" max="4" width="5.85546875" style="106" customWidth="1"/>
    <col min="5" max="5" width="6.5703125" style="157" customWidth="1"/>
    <col min="6" max="6" width="6.85546875" style="157" hidden="1" customWidth="1"/>
    <col min="7" max="7" width="6.140625" style="157" hidden="1" customWidth="1"/>
    <col min="8" max="8" width="5.5703125" style="157" customWidth="1"/>
    <col min="9" max="11" width="16.7109375" style="106" customWidth="1"/>
    <col min="12" max="12" width="16.7109375" style="158" customWidth="1"/>
    <col min="13" max="20" width="16.7109375" style="106" customWidth="1"/>
    <col min="21" max="47" width="11.42578125" style="106"/>
    <col min="48" max="48" width="25.5703125" style="106" bestFit="1" customWidth="1"/>
    <col min="49" max="16384" width="11.42578125" style="106"/>
  </cols>
  <sheetData>
    <row r="1" spans="1:52" x14ac:dyDescent="0.25">
      <c r="AV1" s="106" t="s">
        <v>624</v>
      </c>
      <c r="AX1" s="106" t="s">
        <v>624</v>
      </c>
      <c r="AZ1" s="106" t="s">
        <v>624</v>
      </c>
    </row>
    <row r="2" spans="1:52" x14ac:dyDescent="0.25">
      <c r="AV2" s="106" t="s">
        <v>71</v>
      </c>
      <c r="AX2" s="106" t="s">
        <v>82</v>
      </c>
      <c r="AZ2" s="106" t="s">
        <v>85</v>
      </c>
    </row>
    <row r="3" spans="1:52" x14ac:dyDescent="0.25">
      <c r="AV3" s="106" t="s">
        <v>72</v>
      </c>
      <c r="AX3" s="106" t="s">
        <v>83</v>
      </c>
      <c r="AZ3" s="106" t="s">
        <v>86</v>
      </c>
    </row>
    <row r="4" spans="1:52" x14ac:dyDescent="0.25">
      <c r="AV4" s="106" t="s">
        <v>73</v>
      </c>
      <c r="AX4" s="106" t="s">
        <v>84</v>
      </c>
      <c r="AZ4" s="106" t="s">
        <v>87</v>
      </c>
    </row>
    <row r="5" spans="1:52" x14ac:dyDescent="0.25">
      <c r="AV5" s="106" t="s">
        <v>74</v>
      </c>
      <c r="AZ5" s="106" t="s">
        <v>88</v>
      </c>
    </row>
    <row r="6" spans="1:52" x14ac:dyDescent="0.25">
      <c r="AV6" s="106" t="s">
        <v>75</v>
      </c>
      <c r="AZ6" s="106" t="s">
        <v>90</v>
      </c>
    </row>
    <row r="7" spans="1:52" ht="12" customHeight="1" x14ac:dyDescent="0.25">
      <c r="AV7" s="109" t="s">
        <v>76</v>
      </c>
      <c r="AZ7" s="106" t="s">
        <v>91</v>
      </c>
    </row>
    <row r="8" spans="1:52" ht="15.75" x14ac:dyDescent="0.25">
      <c r="A8" s="160" t="s">
        <v>685</v>
      </c>
      <c r="AV8" s="109" t="s">
        <v>77</v>
      </c>
      <c r="AW8" s="161"/>
      <c r="AZ8" s="106" t="s">
        <v>89</v>
      </c>
    </row>
    <row r="9" spans="1:52" x14ac:dyDescent="0.25">
      <c r="A9" s="162"/>
      <c r="B9" s="162"/>
      <c r="AV9" s="110" t="s">
        <v>78</v>
      </c>
      <c r="AW9" s="161"/>
    </row>
    <row r="10" spans="1:52" x14ac:dyDescent="0.25">
      <c r="A10" s="162"/>
      <c r="B10" s="162"/>
      <c r="AV10" s="110" t="s">
        <v>79</v>
      </c>
      <c r="AW10" s="163"/>
    </row>
    <row r="11" spans="1:52" ht="13.5" thickBot="1" x14ac:dyDescent="0.3">
      <c r="AV11" s="110" t="s">
        <v>80</v>
      </c>
      <c r="AW11" s="110"/>
    </row>
    <row r="12" spans="1:52" ht="13.5" thickBot="1" x14ac:dyDescent="0.3">
      <c r="A12" s="164" t="s">
        <v>39</v>
      </c>
      <c r="B12" s="165"/>
      <c r="C12" s="166">
        <v>45292</v>
      </c>
      <c r="L12" s="167"/>
      <c r="U12" s="110"/>
      <c r="AV12" s="106" t="s">
        <v>81</v>
      </c>
      <c r="AW12" s="110"/>
    </row>
    <row r="13" spans="1:52" ht="13.5" thickBot="1" x14ac:dyDescent="0.3">
      <c r="A13" s="168" t="s">
        <v>40</v>
      </c>
      <c r="B13" s="169"/>
      <c r="C13" s="170">
        <v>45657</v>
      </c>
      <c r="L13" s="167"/>
      <c r="T13" s="110"/>
      <c r="U13" s="110"/>
    </row>
    <row r="14" spans="1:52" ht="15" customHeight="1" thickBot="1" x14ac:dyDescent="0.3"/>
    <row r="15" spans="1:52" s="161" customFormat="1" ht="25.5" customHeight="1" x14ac:dyDescent="0.25">
      <c r="A15" s="871" t="s">
        <v>42</v>
      </c>
      <c r="B15" s="171"/>
      <c r="C15" s="563" t="s">
        <v>43</v>
      </c>
      <c r="D15" s="173" t="s">
        <v>44</v>
      </c>
      <c r="E15" s="873" t="s">
        <v>257</v>
      </c>
      <c r="F15" s="874"/>
      <c r="G15" s="874"/>
      <c r="H15" s="875"/>
      <c r="I15" s="865" t="s">
        <v>687</v>
      </c>
      <c r="J15" s="865" t="s">
        <v>100</v>
      </c>
      <c r="K15" s="865" t="s">
        <v>686</v>
      </c>
      <c r="L15" s="566" t="s">
        <v>46</v>
      </c>
      <c r="M15" s="865" t="s">
        <v>688</v>
      </c>
      <c r="N15" s="877" t="s">
        <v>48</v>
      </c>
      <c r="O15" s="878"/>
      <c r="P15" s="879"/>
      <c r="Q15" s="367" t="s">
        <v>47</v>
      </c>
      <c r="R15" s="173" t="s">
        <v>46</v>
      </c>
      <c r="S15" s="865" t="s">
        <v>690</v>
      </c>
      <c r="T15" s="880" t="s">
        <v>689</v>
      </c>
    </row>
    <row r="16" spans="1:52" s="161" customFormat="1" ht="36.75" customHeight="1" thickBot="1" x14ac:dyDescent="0.3">
      <c r="A16" s="882"/>
      <c r="B16" s="565"/>
      <c r="C16" s="564" t="s">
        <v>69</v>
      </c>
      <c r="D16" s="369" t="s">
        <v>50</v>
      </c>
      <c r="E16" s="370" t="s">
        <v>45</v>
      </c>
      <c r="F16" s="370" t="s">
        <v>255</v>
      </c>
      <c r="G16" s="370" t="s">
        <v>53</v>
      </c>
      <c r="H16" s="370" t="s">
        <v>256</v>
      </c>
      <c r="I16" s="876"/>
      <c r="J16" s="866"/>
      <c r="K16" s="866"/>
      <c r="L16" s="567" t="s">
        <v>102</v>
      </c>
      <c r="M16" s="866"/>
      <c r="N16" s="371" t="s">
        <v>56</v>
      </c>
      <c r="O16" s="371" t="s">
        <v>57</v>
      </c>
      <c r="P16" s="369" t="s">
        <v>58</v>
      </c>
      <c r="Q16" s="371" t="s">
        <v>59</v>
      </c>
      <c r="R16" s="369" t="s">
        <v>62</v>
      </c>
      <c r="S16" s="866"/>
      <c r="T16" s="881"/>
    </row>
    <row r="17" spans="1:20" s="110" customFormat="1" ht="13.5" customHeight="1" x14ac:dyDescent="0.25">
      <c r="A17" s="545" t="s">
        <v>68</v>
      </c>
      <c r="B17" s="570" t="s">
        <v>70</v>
      </c>
      <c r="C17" s="373"/>
      <c r="D17" s="195" t="s">
        <v>63</v>
      </c>
      <c r="E17" s="187">
        <v>200</v>
      </c>
      <c r="F17" s="238">
        <f>IF(($C$13-C17)/(365/4)=TRUNC(($C$13-C17)/(365/4)),($C$13-C17)/(365/4),TRUNC((($C$13-C17)/(365/4))+0.9))</f>
        <v>501</v>
      </c>
      <c r="G17" s="238">
        <f>IF(F17&lt;=E17,F17,E17)</f>
        <v>200</v>
      </c>
      <c r="H17" s="187">
        <f>E17-G17</f>
        <v>0</v>
      </c>
      <c r="I17" s="376"/>
      <c r="J17" s="571"/>
      <c r="K17" s="377"/>
      <c r="L17" s="568"/>
      <c r="M17" s="184">
        <f>+I17*K17*L17</f>
        <v>0</v>
      </c>
      <c r="N17" s="569">
        <f>ROUND(IF(E17=0,0,IF(F17&gt;G17,M17,IF((M17/E17*(G17-4))&lt;0,0,(M17/E17*(G17-4))))),2)</f>
        <v>0</v>
      </c>
      <c r="O17" s="569">
        <f>ROUND(IF(F17&gt;G17,0,IF(N17=0,(M17/E17)*(E17-H17),(M17/E17)*4)),2)</f>
        <v>0</v>
      </c>
      <c r="P17" s="184">
        <f>(N17+O17)</f>
        <v>0</v>
      </c>
      <c r="Q17" s="110">
        <f>M17-P17</f>
        <v>0</v>
      </c>
      <c r="R17" s="578">
        <v>1</v>
      </c>
      <c r="S17" s="577"/>
      <c r="T17" s="199">
        <f>R17*S17</f>
        <v>0</v>
      </c>
    </row>
    <row r="18" spans="1:20" s="110" customFormat="1" ht="13.5" customHeight="1" x14ac:dyDescent="0.25">
      <c r="A18" s="545" t="s">
        <v>44</v>
      </c>
      <c r="B18" s="394" t="s">
        <v>624</v>
      </c>
      <c r="C18" s="194"/>
      <c r="D18" s="195" t="s">
        <v>65</v>
      </c>
      <c r="E18" s="187">
        <v>0</v>
      </c>
      <c r="F18" s="238">
        <f>IF(($C$13-C18)/(365/4)=TRUNC(($C$13-C18)/(365/4)),($C$13-C18)/(365/4),TRUNC((($C$13-C18)/(365/4))+0.9))</f>
        <v>501</v>
      </c>
      <c r="G18" s="238">
        <f>IF(F18&lt;=E18,F18,E18)</f>
        <v>0</v>
      </c>
      <c r="H18" s="187">
        <f>E18-G18</f>
        <v>0</v>
      </c>
      <c r="I18" s="196">
        <f>I17</f>
        <v>0</v>
      </c>
      <c r="J18" s="572">
        <f>J17</f>
        <v>0</v>
      </c>
      <c r="K18" s="195">
        <f>K17</f>
        <v>0</v>
      </c>
      <c r="L18" s="197"/>
      <c r="M18" s="196">
        <f>+I18*K18*L18</f>
        <v>0</v>
      </c>
      <c r="N18" s="243">
        <f>ROUND(IF(E18=0,0,IF(F18&gt;G18,M18,IF((M18/E18*(G18-4))&lt;0,0,(M18/E18*(G18-4))))),2)</f>
        <v>0</v>
      </c>
      <c r="O18" s="243">
        <f>ROUND(IF(F18&gt;G18,0,IF(N18=0,(M18/E18)*(E18-H18),(M18/E18)*4)),2)</f>
        <v>0</v>
      </c>
      <c r="P18" s="196">
        <f>(N18+O18)</f>
        <v>0</v>
      </c>
      <c r="Q18" s="196">
        <f>M18-P18</f>
        <v>0</v>
      </c>
      <c r="R18" s="200"/>
      <c r="S18" s="572"/>
      <c r="T18" s="199"/>
    </row>
    <row r="19" spans="1:20" s="110" customFormat="1" ht="13.5" customHeight="1" x14ac:dyDescent="0.25">
      <c r="A19" s="545" t="s">
        <v>92</v>
      </c>
      <c r="B19" s="394" t="s">
        <v>624</v>
      </c>
      <c r="C19" s="194"/>
      <c r="D19" s="195"/>
      <c r="E19" s="187"/>
      <c r="F19" s="187"/>
      <c r="G19" s="187"/>
      <c r="H19" s="187"/>
      <c r="I19" s="196"/>
      <c r="J19" s="196"/>
      <c r="K19" s="196"/>
      <c r="L19" s="201"/>
      <c r="M19" s="196"/>
      <c r="N19" s="196"/>
      <c r="O19" s="196"/>
      <c r="P19" s="196"/>
      <c r="Q19" s="196"/>
      <c r="R19" s="200"/>
      <c r="S19" s="572"/>
      <c r="T19" s="199"/>
    </row>
    <row r="20" spans="1:20" s="110" customFormat="1" ht="13.5" customHeight="1" x14ac:dyDescent="0.25">
      <c r="A20" s="545" t="s">
        <v>93</v>
      </c>
      <c r="B20" s="394" t="s">
        <v>624</v>
      </c>
      <c r="C20" s="194"/>
      <c r="D20" s="195"/>
      <c r="E20" s="187"/>
      <c r="F20" s="187"/>
      <c r="G20" s="187"/>
      <c r="H20" s="187"/>
      <c r="I20" s="196"/>
      <c r="J20" s="196"/>
      <c r="K20" s="196"/>
      <c r="L20" s="201"/>
      <c r="M20" s="196"/>
      <c r="N20" s="196"/>
      <c r="O20" s="196"/>
      <c r="P20" s="196"/>
      <c r="Q20" s="196"/>
      <c r="R20" s="202"/>
      <c r="S20" s="195"/>
      <c r="T20" s="199"/>
    </row>
    <row r="21" spans="1:20" s="110" customFormat="1" ht="13.5" customHeight="1" x14ac:dyDescent="0.25">
      <c r="A21" s="545" t="s">
        <v>94</v>
      </c>
      <c r="B21" s="546"/>
      <c r="C21" s="194"/>
      <c r="D21" s="195"/>
      <c r="E21" s="187"/>
      <c r="F21" s="187"/>
      <c r="G21" s="187"/>
      <c r="H21" s="187"/>
      <c r="I21" s="196"/>
      <c r="J21" s="196"/>
      <c r="K21" s="196"/>
      <c r="L21" s="201"/>
      <c r="M21" s="196"/>
      <c r="N21" s="196"/>
      <c r="O21" s="196"/>
      <c r="P21" s="196"/>
      <c r="Q21" s="196"/>
      <c r="R21" s="202"/>
      <c r="S21" s="195"/>
      <c r="T21" s="199"/>
    </row>
    <row r="22" spans="1:20" ht="13.5" customHeight="1" x14ac:dyDescent="0.25">
      <c r="A22" s="547" t="s">
        <v>95</v>
      </c>
      <c r="B22" s="395"/>
      <c r="C22" s="204"/>
      <c r="D22" s="205"/>
      <c r="E22" s="206"/>
      <c r="F22" s="206"/>
      <c r="G22" s="206"/>
      <c r="H22" s="206"/>
      <c r="I22" s="207"/>
      <c r="J22" s="207"/>
      <c r="K22" s="207"/>
      <c r="L22" s="208"/>
      <c r="M22" s="207"/>
      <c r="N22" s="207"/>
      <c r="O22" s="207"/>
      <c r="P22" s="207"/>
      <c r="Q22" s="207"/>
      <c r="R22" s="211"/>
      <c r="S22" s="205"/>
      <c r="T22" s="210"/>
    </row>
    <row r="23" spans="1:20" ht="13.5" customHeight="1" x14ac:dyDescent="0.25">
      <c r="A23" s="547" t="s">
        <v>96</v>
      </c>
      <c r="B23" s="395" t="s">
        <v>99</v>
      </c>
      <c r="C23" s="204"/>
      <c r="D23" s="205"/>
      <c r="E23" s="206"/>
      <c r="F23" s="206"/>
      <c r="G23" s="206"/>
      <c r="H23" s="206"/>
      <c r="I23" s="207"/>
      <c r="J23" s="207"/>
      <c r="K23" s="207"/>
      <c r="L23" s="208"/>
      <c r="M23" s="207"/>
      <c r="N23" s="207"/>
      <c r="O23" s="207"/>
      <c r="P23" s="207"/>
      <c r="Q23" s="207"/>
      <c r="R23" s="211"/>
      <c r="S23" s="205"/>
      <c r="T23" s="210"/>
    </row>
    <row r="24" spans="1:20" ht="13.5" customHeight="1" x14ac:dyDescent="0.25">
      <c r="A24" s="547" t="s">
        <v>97</v>
      </c>
      <c r="B24" s="395"/>
      <c r="C24" s="204"/>
      <c r="D24" s="205"/>
      <c r="E24" s="206"/>
      <c r="F24" s="206"/>
      <c r="G24" s="206"/>
      <c r="H24" s="206"/>
      <c r="I24" s="207"/>
      <c r="J24" s="207"/>
      <c r="K24" s="207"/>
      <c r="L24" s="208"/>
      <c r="M24" s="207"/>
      <c r="N24" s="207"/>
      <c r="O24" s="207"/>
      <c r="P24" s="207"/>
      <c r="Q24" s="207"/>
      <c r="R24" s="211"/>
      <c r="S24" s="205"/>
      <c r="T24" s="210"/>
    </row>
    <row r="25" spans="1:20" ht="13.5" customHeight="1" thickBot="1" x14ac:dyDescent="0.3">
      <c r="A25" s="547"/>
      <c r="B25" s="212"/>
      <c r="C25" s="213"/>
      <c r="D25" s="214"/>
      <c r="E25" s="215"/>
      <c r="F25" s="215"/>
      <c r="G25" s="215"/>
      <c r="H25" s="215"/>
      <c r="I25" s="216"/>
      <c r="J25" s="216"/>
      <c r="K25" s="216"/>
      <c r="L25" s="217"/>
      <c r="M25" s="216"/>
      <c r="N25" s="216"/>
      <c r="O25" s="216"/>
      <c r="P25" s="216"/>
      <c r="Q25" s="216"/>
      <c r="R25" s="219"/>
      <c r="S25" s="214"/>
      <c r="T25" s="220"/>
    </row>
    <row r="26" spans="1:20" s="162" customFormat="1" ht="13.5" customHeight="1" thickBot="1" x14ac:dyDescent="0.3">
      <c r="A26" s="384"/>
      <c r="B26" s="221"/>
      <c r="C26" s="222"/>
      <c r="D26" s="223"/>
      <c r="E26" s="224"/>
      <c r="F26" s="224"/>
      <c r="G26" s="224"/>
      <c r="H26" s="224"/>
      <c r="I26" s="225">
        <f>+I17</f>
        <v>0</v>
      </c>
      <c r="J26" s="225"/>
      <c r="K26" s="225"/>
      <c r="L26" s="226"/>
      <c r="M26" s="225">
        <f>+M17+M18</f>
        <v>0</v>
      </c>
      <c r="N26" s="225"/>
      <c r="O26" s="225">
        <f>SUM(O17:O25)</f>
        <v>0</v>
      </c>
      <c r="P26" s="225"/>
      <c r="Q26" s="225">
        <f>+Q18+Q17</f>
        <v>0</v>
      </c>
      <c r="R26" s="230"/>
      <c r="S26" s="574"/>
      <c r="T26" s="229">
        <f>+SUM(T17:T25)</f>
        <v>0</v>
      </c>
    </row>
    <row r="27" spans="1:20" ht="13.5" customHeight="1" x14ac:dyDescent="0.25">
      <c r="A27" s="545" t="s">
        <v>68</v>
      </c>
      <c r="B27" s="544" t="s">
        <v>70</v>
      </c>
      <c r="C27" s="373"/>
      <c r="D27" s="195" t="s">
        <v>63</v>
      </c>
      <c r="E27" s="187">
        <v>200</v>
      </c>
      <c r="F27" s="238">
        <f>IF(($C$13-C27)/(365/4)=TRUNC(($C$13-C27)/(365/4)),($C$13-C27)/(365/4),TRUNC((($C$13-C27)/(365/4))+0.9))</f>
        <v>501</v>
      </c>
      <c r="G27" s="238">
        <f>IF(F27&lt;=E27,F27,E27)</f>
        <v>200</v>
      </c>
      <c r="H27" s="187">
        <f>E27-G27</f>
        <v>0</v>
      </c>
      <c r="I27" s="376"/>
      <c r="J27" s="571"/>
      <c r="K27" s="377"/>
      <c r="L27" s="568"/>
      <c r="M27" s="184">
        <f>+I27*K27*L27</f>
        <v>0</v>
      </c>
      <c r="N27" s="569">
        <f>ROUND(IF(E27=0,0,IF(F27&gt;G27,M27,IF((M27/E27*(G27-4))&lt;0,0,(M27/E27*(G27-4))))),2)</f>
        <v>0</v>
      </c>
      <c r="O27" s="569">
        <f>ROUND(IF(F27&gt;G27,0,IF(N27=0,(M27/E27)*(E27-H27),(M27/E27)*4)),2)</f>
        <v>0</v>
      </c>
      <c r="P27" s="184">
        <f>(N27+O27)</f>
        <v>0</v>
      </c>
      <c r="Q27" s="110">
        <f>M27-P27</f>
        <v>0</v>
      </c>
      <c r="R27" s="578"/>
      <c r="S27" s="577"/>
      <c r="T27" s="199">
        <f>R27*S27</f>
        <v>0</v>
      </c>
    </row>
    <row r="28" spans="1:20" ht="13.5" customHeight="1" x14ac:dyDescent="0.25">
      <c r="A28" s="545" t="s">
        <v>44</v>
      </c>
      <c r="B28" s="394" t="s">
        <v>624</v>
      </c>
      <c r="C28" s="194"/>
      <c r="D28" s="195" t="s">
        <v>65</v>
      </c>
      <c r="E28" s="187">
        <v>0</v>
      </c>
      <c r="F28" s="238">
        <f>IF(($C$13-C28)/(365/4)=TRUNC(($C$13-C28)/(365/4)),($C$13-C28)/(365/4),TRUNC((($C$13-C28)/(365/4))+0.9))</f>
        <v>501</v>
      </c>
      <c r="G28" s="238">
        <f>IF(F28&lt;=E28,F28,E28)</f>
        <v>0</v>
      </c>
      <c r="H28" s="187">
        <f>E28-G28</f>
        <v>0</v>
      </c>
      <c r="I28" s="196">
        <f>I27</f>
        <v>0</v>
      </c>
      <c r="J28" s="572">
        <f>J27</f>
        <v>0</v>
      </c>
      <c r="K28" s="195">
        <f>K27</f>
        <v>0</v>
      </c>
      <c r="L28" s="197"/>
      <c r="M28" s="196">
        <f>+I28*K28*L28</f>
        <v>0</v>
      </c>
      <c r="N28" s="243">
        <f>ROUND(IF(E28=0,0,IF(F28&gt;G28,M28,IF((M28/E28*(G28-4))&lt;0,0,(M28/E28*(G28-4))))),2)</f>
        <v>0</v>
      </c>
      <c r="O28" s="243">
        <f>ROUND(IF(F28&gt;G28,0,IF(N28=0,(M28/E28)*(E28-H28),(M28/E28)*4)),2)</f>
        <v>0</v>
      </c>
      <c r="P28" s="196">
        <f>(N28+O28)</f>
        <v>0</v>
      </c>
      <c r="Q28" s="196">
        <f>M28-P28</f>
        <v>0</v>
      </c>
      <c r="R28" s="200"/>
      <c r="S28" s="572"/>
      <c r="T28" s="199"/>
    </row>
    <row r="29" spans="1:20" ht="13.5" customHeight="1" x14ac:dyDescent="0.25">
      <c r="A29" s="545" t="s">
        <v>92</v>
      </c>
      <c r="B29" s="394" t="s">
        <v>624</v>
      </c>
      <c r="C29" s="194"/>
      <c r="D29" s="195"/>
      <c r="E29" s="187"/>
      <c r="F29" s="187"/>
      <c r="G29" s="187"/>
      <c r="H29" s="187"/>
      <c r="I29" s="196"/>
      <c r="J29" s="196"/>
      <c r="K29" s="196"/>
      <c r="L29" s="201"/>
      <c r="M29" s="196"/>
      <c r="N29" s="196"/>
      <c r="O29" s="196"/>
      <c r="P29" s="196"/>
      <c r="Q29" s="196"/>
      <c r="R29" s="200"/>
      <c r="S29" s="572"/>
      <c r="T29" s="199"/>
    </row>
    <row r="30" spans="1:20" ht="13.5" customHeight="1" x14ac:dyDescent="0.25">
      <c r="A30" s="545" t="s">
        <v>93</v>
      </c>
      <c r="B30" s="394" t="s">
        <v>624</v>
      </c>
      <c r="C30" s="194"/>
      <c r="D30" s="195"/>
      <c r="E30" s="187"/>
      <c r="F30" s="187"/>
      <c r="G30" s="187"/>
      <c r="H30" s="187"/>
      <c r="I30" s="196"/>
      <c r="J30" s="196"/>
      <c r="K30" s="196"/>
      <c r="L30" s="201"/>
      <c r="M30" s="196"/>
      <c r="N30" s="196"/>
      <c r="O30" s="196"/>
      <c r="P30" s="196"/>
      <c r="Q30" s="196"/>
      <c r="R30" s="200"/>
      <c r="S30" s="572"/>
      <c r="T30" s="199"/>
    </row>
    <row r="31" spans="1:20" ht="13.5" customHeight="1" x14ac:dyDescent="0.25">
      <c r="A31" s="545" t="s">
        <v>94</v>
      </c>
      <c r="B31" s="546"/>
      <c r="C31" s="194"/>
      <c r="D31" s="195"/>
      <c r="E31" s="187"/>
      <c r="F31" s="187"/>
      <c r="G31" s="187"/>
      <c r="H31" s="187"/>
      <c r="I31" s="196"/>
      <c r="J31" s="196"/>
      <c r="K31" s="196"/>
      <c r="L31" s="201"/>
      <c r="M31" s="196"/>
      <c r="N31" s="196"/>
      <c r="O31" s="196"/>
      <c r="P31" s="196"/>
      <c r="Q31" s="196"/>
      <c r="R31" s="200"/>
      <c r="S31" s="572"/>
      <c r="T31" s="199"/>
    </row>
    <row r="32" spans="1:20" ht="13.5" customHeight="1" x14ac:dyDescent="0.25">
      <c r="A32" s="547" t="s">
        <v>95</v>
      </c>
      <c r="B32" s="395"/>
      <c r="C32" s="194"/>
      <c r="D32" s="195"/>
      <c r="E32" s="187"/>
      <c r="F32" s="187"/>
      <c r="G32" s="187"/>
      <c r="H32" s="187"/>
      <c r="I32" s="196"/>
      <c r="J32" s="196"/>
      <c r="K32" s="196"/>
      <c r="L32" s="201"/>
      <c r="M32" s="196"/>
      <c r="N32" s="196"/>
      <c r="O32" s="196"/>
      <c r="P32" s="196"/>
      <c r="Q32" s="196"/>
      <c r="R32" s="200"/>
      <c r="S32" s="572"/>
      <c r="T32" s="199"/>
    </row>
    <row r="33" spans="1:20" ht="13.5" customHeight="1" x14ac:dyDescent="0.25">
      <c r="A33" s="547" t="s">
        <v>96</v>
      </c>
      <c r="B33" s="395" t="s">
        <v>99</v>
      </c>
      <c r="C33" s="194"/>
      <c r="D33" s="195"/>
      <c r="E33" s="187"/>
      <c r="F33" s="187"/>
      <c r="G33" s="187"/>
      <c r="H33" s="187"/>
      <c r="I33" s="196"/>
      <c r="J33" s="196"/>
      <c r="K33" s="196"/>
      <c r="L33" s="201"/>
      <c r="M33" s="196"/>
      <c r="N33" s="196"/>
      <c r="O33" s="196"/>
      <c r="P33" s="196"/>
      <c r="Q33" s="196"/>
      <c r="R33" s="202"/>
      <c r="S33" s="195"/>
      <c r="T33" s="199"/>
    </row>
    <row r="34" spans="1:20" ht="13.5" customHeight="1" x14ac:dyDescent="0.25">
      <c r="A34" s="547" t="s">
        <v>97</v>
      </c>
      <c r="B34" s="395"/>
      <c r="C34" s="204"/>
      <c r="D34" s="205"/>
      <c r="E34" s="206"/>
      <c r="F34" s="206"/>
      <c r="G34" s="206"/>
      <c r="H34" s="206"/>
      <c r="I34" s="207"/>
      <c r="J34" s="207"/>
      <c r="K34" s="207"/>
      <c r="L34" s="208"/>
      <c r="M34" s="207"/>
      <c r="N34" s="207"/>
      <c r="O34" s="207"/>
      <c r="P34" s="207"/>
      <c r="Q34" s="207"/>
      <c r="R34" s="211"/>
      <c r="S34" s="205"/>
      <c r="T34" s="210"/>
    </row>
    <row r="35" spans="1:20" ht="13.5" customHeight="1" thickBot="1" x14ac:dyDescent="0.3">
      <c r="A35" s="547"/>
      <c r="B35" s="232"/>
      <c r="C35" s="213"/>
      <c r="D35" s="214"/>
      <c r="E35" s="215"/>
      <c r="F35" s="215"/>
      <c r="G35" s="215"/>
      <c r="H35" s="215"/>
      <c r="I35" s="216"/>
      <c r="J35" s="216"/>
      <c r="K35" s="216"/>
      <c r="L35" s="217"/>
      <c r="M35" s="216"/>
      <c r="N35" s="216"/>
      <c r="O35" s="216"/>
      <c r="P35" s="216"/>
      <c r="Q35" s="216"/>
      <c r="R35" s="219"/>
      <c r="S35" s="214"/>
      <c r="T35" s="220"/>
    </row>
    <row r="36" spans="1:20" ht="13.5" customHeight="1" thickBot="1" x14ac:dyDescent="0.3">
      <c r="A36" s="384"/>
      <c r="B36" s="221"/>
      <c r="C36" s="222"/>
      <c r="D36" s="223"/>
      <c r="E36" s="224"/>
      <c r="F36" s="224"/>
      <c r="G36" s="224"/>
      <c r="H36" s="224"/>
      <c r="I36" s="225">
        <f>+I27</f>
        <v>0</v>
      </c>
      <c r="J36" s="225"/>
      <c r="K36" s="225"/>
      <c r="L36" s="226"/>
      <c r="M36" s="225">
        <f>+M27+M28</f>
        <v>0</v>
      </c>
      <c r="N36" s="225"/>
      <c r="O36" s="225">
        <f>SUM(O27:O35)</f>
        <v>0</v>
      </c>
      <c r="P36" s="225"/>
      <c r="Q36" s="225">
        <f>+Q28+Q27</f>
        <v>0</v>
      </c>
      <c r="R36" s="230"/>
      <c r="S36" s="574"/>
      <c r="T36" s="229">
        <f>+SUM(T27:T35)</f>
        <v>0</v>
      </c>
    </row>
    <row r="37" spans="1:20" ht="13.5" customHeight="1" x14ac:dyDescent="0.25">
      <c r="A37" s="545" t="s">
        <v>68</v>
      </c>
      <c r="B37" s="544" t="s">
        <v>70</v>
      </c>
      <c r="C37" s="373"/>
      <c r="D37" s="195" t="s">
        <v>63</v>
      </c>
      <c r="E37" s="187">
        <v>200</v>
      </c>
      <c r="F37" s="238">
        <f>IF(($C$13-C37)/(365/4)=TRUNC(($C$13-C37)/(365/4)),($C$13-C37)/(365/4),TRUNC((($C$13-C37)/(365/4))+0.9))</f>
        <v>501</v>
      </c>
      <c r="G37" s="238">
        <f>IF(F37&lt;=E37,F37,E37)</f>
        <v>200</v>
      </c>
      <c r="H37" s="187">
        <f>E37-G37</f>
        <v>0</v>
      </c>
      <c r="I37" s="376"/>
      <c r="J37" s="571"/>
      <c r="K37" s="377"/>
      <c r="L37" s="568"/>
      <c r="M37" s="184">
        <f>+I37*K37*L37</f>
        <v>0</v>
      </c>
      <c r="N37" s="569">
        <f>ROUND(IF(E37=0,0,IF(F37&gt;G37,M37,IF((M37/E37*(G37-4))&lt;0,0,(M37/E37*(G37-4))))),2)</f>
        <v>0</v>
      </c>
      <c r="O37" s="569">
        <f>ROUND(IF(F37&gt;G37,0,IF(N37=0,(M37/E37)*(E37-H37),(M37/E37)*4)),2)</f>
        <v>0</v>
      </c>
      <c r="P37" s="184">
        <f>(N37+O37)</f>
        <v>0</v>
      </c>
      <c r="Q37" s="110">
        <f>M37-P37</f>
        <v>0</v>
      </c>
      <c r="R37" s="578"/>
      <c r="S37" s="577"/>
      <c r="T37" s="199">
        <f>R37*S37</f>
        <v>0</v>
      </c>
    </row>
    <row r="38" spans="1:20" ht="13.5" customHeight="1" x14ac:dyDescent="0.25">
      <c r="A38" s="545" t="s">
        <v>44</v>
      </c>
      <c r="B38" s="394" t="s">
        <v>624</v>
      </c>
      <c r="C38" s="194"/>
      <c r="D38" s="195" t="s">
        <v>65</v>
      </c>
      <c r="E38" s="187">
        <v>0</v>
      </c>
      <c r="F38" s="238">
        <f>IF(($C$13-C38)/(365/4)=TRUNC(($C$13-C38)/(365/4)),($C$13-C38)/(365/4),TRUNC((($C$13-C38)/(365/4))+0.9))</f>
        <v>501</v>
      </c>
      <c r="G38" s="238">
        <f>IF(F38&lt;=E38,F38,E38)</f>
        <v>0</v>
      </c>
      <c r="H38" s="187">
        <f>E38-G38</f>
        <v>0</v>
      </c>
      <c r="I38" s="196">
        <f>I37</f>
        <v>0</v>
      </c>
      <c r="J38" s="572">
        <f>J37</f>
        <v>0</v>
      </c>
      <c r="K38" s="195">
        <f>K37</f>
        <v>0</v>
      </c>
      <c r="L38" s="197"/>
      <c r="M38" s="196">
        <f>+I38*K38*L38</f>
        <v>0</v>
      </c>
      <c r="N38" s="243">
        <f>ROUND(IF(E38=0,0,IF(F38&gt;G38,M38,IF((M38/E38*(G38-4))&lt;0,0,(M38/E38*(G38-4))))),2)</f>
        <v>0</v>
      </c>
      <c r="O38" s="243">
        <f>ROUND(IF(F38&gt;G38,0,IF(N38=0,(M38/E38)*(E38-H38),(M38/E38)*4)),2)</f>
        <v>0</v>
      </c>
      <c r="P38" s="196">
        <f>(N38+O38)</f>
        <v>0</v>
      </c>
      <c r="Q38" s="196">
        <f>M38-P38</f>
        <v>0</v>
      </c>
      <c r="R38" s="200"/>
      <c r="S38" s="572"/>
      <c r="T38" s="199"/>
    </row>
    <row r="39" spans="1:20" ht="13.5" customHeight="1" x14ac:dyDescent="0.25">
      <c r="A39" s="545" t="s">
        <v>92</v>
      </c>
      <c r="B39" s="394" t="s">
        <v>624</v>
      </c>
      <c r="C39" s="194"/>
      <c r="D39" s="195"/>
      <c r="E39" s="187"/>
      <c r="F39" s="187"/>
      <c r="G39" s="187"/>
      <c r="H39" s="187"/>
      <c r="I39" s="196"/>
      <c r="J39" s="196"/>
      <c r="K39" s="196"/>
      <c r="L39" s="201"/>
      <c r="M39" s="196"/>
      <c r="N39" s="196"/>
      <c r="O39" s="196"/>
      <c r="P39" s="196"/>
      <c r="Q39" s="196"/>
      <c r="R39" s="234"/>
      <c r="S39" s="573"/>
      <c r="T39" s="199"/>
    </row>
    <row r="40" spans="1:20" ht="13.5" customHeight="1" x14ac:dyDescent="0.25">
      <c r="A40" s="545" t="s">
        <v>93</v>
      </c>
      <c r="B40" s="394" t="s">
        <v>624</v>
      </c>
      <c r="C40" s="194"/>
      <c r="D40" s="195"/>
      <c r="E40" s="187"/>
      <c r="F40" s="187"/>
      <c r="G40" s="187"/>
      <c r="H40" s="187"/>
      <c r="I40" s="196"/>
      <c r="J40" s="196"/>
      <c r="K40" s="196"/>
      <c r="L40" s="201"/>
      <c r="M40" s="196"/>
      <c r="N40" s="196"/>
      <c r="O40" s="196"/>
      <c r="P40" s="196"/>
      <c r="Q40" s="196"/>
      <c r="R40" s="234"/>
      <c r="S40" s="573"/>
      <c r="T40" s="199"/>
    </row>
    <row r="41" spans="1:20" ht="13.5" customHeight="1" x14ac:dyDescent="0.25">
      <c r="A41" s="545" t="s">
        <v>94</v>
      </c>
      <c r="B41" s="546"/>
      <c r="C41" s="194"/>
      <c r="D41" s="195"/>
      <c r="E41" s="187"/>
      <c r="F41" s="187"/>
      <c r="G41" s="187"/>
      <c r="H41" s="187"/>
      <c r="I41" s="196"/>
      <c r="J41" s="196"/>
      <c r="K41" s="196"/>
      <c r="L41" s="201"/>
      <c r="M41" s="196"/>
      <c r="N41" s="196"/>
      <c r="O41" s="196"/>
      <c r="P41" s="196"/>
      <c r="Q41" s="196"/>
      <c r="R41" s="234"/>
      <c r="S41" s="573"/>
      <c r="T41" s="199"/>
    </row>
    <row r="42" spans="1:20" ht="13.5" customHeight="1" x14ac:dyDescent="0.25">
      <c r="A42" s="547" t="s">
        <v>95</v>
      </c>
      <c r="B42" s="395"/>
      <c r="C42" s="194"/>
      <c r="D42" s="195"/>
      <c r="E42" s="187"/>
      <c r="F42" s="187"/>
      <c r="G42" s="187"/>
      <c r="H42" s="187"/>
      <c r="I42" s="196"/>
      <c r="J42" s="196"/>
      <c r="K42" s="196"/>
      <c r="L42" s="201"/>
      <c r="M42" s="196"/>
      <c r="N42" s="196"/>
      <c r="O42" s="196"/>
      <c r="P42" s="196"/>
      <c r="Q42" s="196"/>
      <c r="R42" s="234"/>
      <c r="S42" s="573"/>
      <c r="T42" s="199"/>
    </row>
    <row r="43" spans="1:20" ht="13.5" customHeight="1" x14ac:dyDescent="0.25">
      <c r="A43" s="547" t="s">
        <v>96</v>
      </c>
      <c r="B43" s="395" t="s">
        <v>99</v>
      </c>
      <c r="C43" s="194"/>
      <c r="D43" s="195"/>
      <c r="E43" s="187"/>
      <c r="F43" s="187"/>
      <c r="G43" s="187"/>
      <c r="H43" s="187"/>
      <c r="I43" s="196"/>
      <c r="J43" s="196"/>
      <c r="K43" s="196"/>
      <c r="L43" s="201"/>
      <c r="M43" s="196"/>
      <c r="N43" s="196"/>
      <c r="O43" s="196"/>
      <c r="P43" s="196"/>
      <c r="Q43" s="196"/>
      <c r="R43" s="234"/>
      <c r="S43" s="573"/>
      <c r="T43" s="199"/>
    </row>
    <row r="44" spans="1:20" ht="13.5" customHeight="1" x14ac:dyDescent="0.25">
      <c r="A44" s="547" t="s">
        <v>97</v>
      </c>
      <c r="B44" s="394"/>
      <c r="C44" s="194"/>
      <c r="D44" s="195"/>
      <c r="E44" s="187"/>
      <c r="F44" s="187"/>
      <c r="G44" s="187"/>
      <c r="H44" s="187"/>
      <c r="I44" s="196"/>
      <c r="J44" s="196"/>
      <c r="K44" s="196"/>
      <c r="L44" s="201"/>
      <c r="M44" s="196"/>
      <c r="N44" s="196"/>
      <c r="O44" s="196"/>
      <c r="P44" s="196"/>
      <c r="Q44" s="196"/>
      <c r="R44" s="202"/>
      <c r="S44" s="195"/>
      <c r="T44" s="199"/>
    </row>
    <row r="45" spans="1:20" ht="13.5" customHeight="1" thickBot="1" x14ac:dyDescent="0.3">
      <c r="A45" s="547"/>
      <c r="B45" s="110"/>
      <c r="C45" s="194"/>
      <c r="D45" s="195"/>
      <c r="E45" s="187"/>
      <c r="F45" s="187"/>
      <c r="G45" s="187"/>
      <c r="H45" s="187"/>
      <c r="I45" s="196"/>
      <c r="J45" s="196"/>
      <c r="K45" s="196"/>
      <c r="L45" s="201"/>
      <c r="M45" s="196"/>
      <c r="N45" s="196"/>
      <c r="O45" s="196"/>
      <c r="P45" s="196"/>
      <c r="Q45" s="196"/>
      <c r="R45" s="579"/>
      <c r="S45" s="575"/>
      <c r="T45" s="199"/>
    </row>
    <row r="46" spans="1:20" ht="13.5" customHeight="1" thickBot="1" x14ac:dyDescent="0.3">
      <c r="A46" s="384"/>
      <c r="B46" s="221"/>
      <c r="C46" s="222"/>
      <c r="D46" s="223"/>
      <c r="E46" s="224"/>
      <c r="F46" s="224"/>
      <c r="G46" s="224"/>
      <c r="H46" s="224"/>
      <c r="I46" s="225">
        <f>+I36</f>
        <v>0</v>
      </c>
      <c r="J46" s="225"/>
      <c r="K46" s="225"/>
      <c r="L46" s="226"/>
      <c r="M46" s="225">
        <f>+M36+M37</f>
        <v>0</v>
      </c>
      <c r="N46" s="225"/>
      <c r="O46" s="225">
        <f>SUM(O37:O44)</f>
        <v>0</v>
      </c>
      <c r="P46" s="225"/>
      <c r="Q46" s="225">
        <f>SUM(Q37:Q44)</f>
        <v>0</v>
      </c>
      <c r="R46" s="230"/>
      <c r="S46" s="574"/>
      <c r="T46" s="229">
        <f>+SUM(T36:T44)</f>
        <v>0</v>
      </c>
    </row>
    <row r="47" spans="1:20" ht="13.5" customHeight="1" x14ac:dyDescent="0.25">
      <c r="A47" s="545" t="s">
        <v>68</v>
      </c>
      <c r="B47" s="544" t="s">
        <v>70</v>
      </c>
      <c r="C47" s="373"/>
      <c r="D47" s="195" t="s">
        <v>63</v>
      </c>
      <c r="E47" s="187">
        <v>200</v>
      </c>
      <c r="F47" s="238">
        <f>IF(($C$13-C47)/(365/4)=TRUNC(($C$13-C47)/(365/4)),($C$13-C47)/(365/4),TRUNC((($C$13-C47)/(365/4))+0.9))</f>
        <v>501</v>
      </c>
      <c r="G47" s="238">
        <f>IF(F47&lt;=E47,F47,E47)</f>
        <v>200</v>
      </c>
      <c r="H47" s="187">
        <f>E47-G47</f>
        <v>0</v>
      </c>
      <c r="I47" s="376"/>
      <c r="J47" s="571"/>
      <c r="K47" s="377"/>
      <c r="L47" s="568"/>
      <c r="M47" s="184">
        <f>+I47*K47*L47</f>
        <v>0</v>
      </c>
      <c r="N47" s="569">
        <f>ROUND(IF(E47=0,0,IF(F47&gt;G47,M47,IF((M47/E47*(G47-4))&lt;0,0,(M47/E47*(G47-4))))),2)</f>
        <v>0</v>
      </c>
      <c r="O47" s="569">
        <f>ROUND(IF(F47&gt;G47,0,IF(N47=0,(M47/E47)*(E47-H47),(M47/E47)*4)),2)</f>
        <v>0</v>
      </c>
      <c r="P47" s="184">
        <f>(N47+O47)</f>
        <v>0</v>
      </c>
      <c r="Q47" s="110">
        <f>M47-P47</f>
        <v>0</v>
      </c>
      <c r="R47" s="578"/>
      <c r="S47" s="577"/>
      <c r="T47" s="199">
        <f>R47*S47</f>
        <v>0</v>
      </c>
    </row>
    <row r="48" spans="1:20" ht="13.5" customHeight="1" x14ac:dyDescent="0.25">
      <c r="A48" s="545" t="s">
        <v>44</v>
      </c>
      <c r="B48" s="394" t="s">
        <v>624</v>
      </c>
      <c r="C48" s="194"/>
      <c r="D48" s="195" t="s">
        <v>65</v>
      </c>
      <c r="E48" s="187">
        <v>0</v>
      </c>
      <c r="F48" s="238">
        <f>IF(($C$13-C48)/(365/4)=TRUNC(($C$13-C48)/(365/4)),($C$13-C48)/(365/4),TRUNC((($C$13-C48)/(365/4))+0.9))</f>
        <v>501</v>
      </c>
      <c r="G48" s="238">
        <f>IF(F48&lt;=E48,F48,E48)</f>
        <v>0</v>
      </c>
      <c r="H48" s="187">
        <f>E48-G48</f>
        <v>0</v>
      </c>
      <c r="I48" s="196">
        <f>I47</f>
        <v>0</v>
      </c>
      <c r="J48" s="572">
        <f>J47</f>
        <v>0</v>
      </c>
      <c r="K48" s="195">
        <f>K47</f>
        <v>0</v>
      </c>
      <c r="L48" s="197"/>
      <c r="M48" s="196">
        <f>+I48*K48*L48</f>
        <v>0</v>
      </c>
      <c r="N48" s="243">
        <f>ROUND(IF(E48=0,0,IF(F48&gt;G48,M48,IF((M48/E48*(G48-4))&lt;0,0,(M48/E48*(G48-4))))),2)</f>
        <v>0</v>
      </c>
      <c r="O48" s="243">
        <f>ROUND(IF(F48&gt;G48,0,IF(N48=0,(M48/E48)*(E48-H48),(M48/E48)*4)),2)</f>
        <v>0</v>
      </c>
      <c r="P48" s="196">
        <f>(N48+O48)</f>
        <v>0</v>
      </c>
      <c r="Q48" s="196">
        <f>M48-P48</f>
        <v>0</v>
      </c>
      <c r="R48" s="200"/>
      <c r="S48" s="572"/>
      <c r="T48" s="199"/>
    </row>
    <row r="49" spans="1:20" ht="13.5" customHeight="1" x14ac:dyDescent="0.25">
      <c r="A49" s="545" t="s">
        <v>92</v>
      </c>
      <c r="B49" s="394" t="s">
        <v>624</v>
      </c>
      <c r="C49" s="194"/>
      <c r="D49" s="195"/>
      <c r="E49" s="187"/>
      <c r="F49" s="187"/>
      <c r="G49" s="187"/>
      <c r="H49" s="187"/>
      <c r="I49" s="196"/>
      <c r="J49" s="196"/>
      <c r="K49" s="196"/>
      <c r="L49" s="201"/>
      <c r="M49" s="196"/>
      <c r="N49" s="196"/>
      <c r="O49" s="196"/>
      <c r="P49" s="196"/>
      <c r="Q49" s="196"/>
      <c r="R49" s="200"/>
      <c r="S49" s="572"/>
      <c r="T49" s="199"/>
    </row>
    <row r="50" spans="1:20" ht="13.5" customHeight="1" x14ac:dyDescent="0.25">
      <c r="A50" s="545" t="s">
        <v>93</v>
      </c>
      <c r="B50" s="394" t="s">
        <v>624</v>
      </c>
      <c r="C50" s="194"/>
      <c r="D50" s="195"/>
      <c r="E50" s="187"/>
      <c r="F50" s="187"/>
      <c r="G50" s="187"/>
      <c r="H50" s="187"/>
      <c r="I50" s="196"/>
      <c r="J50" s="196"/>
      <c r="K50" s="196"/>
      <c r="L50" s="201"/>
      <c r="M50" s="196"/>
      <c r="N50" s="196"/>
      <c r="O50" s="196"/>
      <c r="P50" s="196"/>
      <c r="Q50" s="196"/>
      <c r="R50" s="200"/>
      <c r="S50" s="572"/>
      <c r="T50" s="199"/>
    </row>
    <row r="51" spans="1:20" ht="13.5" customHeight="1" x14ac:dyDescent="0.25">
      <c r="A51" s="545" t="s">
        <v>94</v>
      </c>
      <c r="B51" s="546"/>
      <c r="C51" s="194"/>
      <c r="D51" s="195"/>
      <c r="E51" s="187"/>
      <c r="F51" s="187"/>
      <c r="G51" s="187"/>
      <c r="H51" s="187"/>
      <c r="I51" s="196"/>
      <c r="J51" s="196"/>
      <c r="K51" s="196"/>
      <c r="L51" s="201"/>
      <c r="M51" s="196"/>
      <c r="N51" s="196"/>
      <c r="O51" s="196"/>
      <c r="P51" s="196"/>
      <c r="Q51" s="196"/>
      <c r="R51" s="200"/>
      <c r="S51" s="572"/>
      <c r="T51" s="199"/>
    </row>
    <row r="52" spans="1:20" ht="13.5" customHeight="1" x14ac:dyDescent="0.25">
      <c r="A52" s="547" t="s">
        <v>95</v>
      </c>
      <c r="B52" s="395"/>
      <c r="C52" s="194"/>
      <c r="D52" s="195"/>
      <c r="E52" s="187"/>
      <c r="F52" s="187"/>
      <c r="G52" s="187"/>
      <c r="H52" s="187"/>
      <c r="I52" s="196"/>
      <c r="J52" s="196"/>
      <c r="K52" s="196"/>
      <c r="L52" s="201"/>
      <c r="M52" s="196"/>
      <c r="N52" s="196"/>
      <c r="O52" s="196"/>
      <c r="P52" s="196"/>
      <c r="Q52" s="196"/>
      <c r="R52" s="200"/>
      <c r="S52" s="572"/>
      <c r="T52" s="199"/>
    </row>
    <row r="53" spans="1:20" ht="13.5" customHeight="1" x14ac:dyDescent="0.25">
      <c r="A53" s="547" t="s">
        <v>96</v>
      </c>
      <c r="B53" s="395" t="s">
        <v>99</v>
      </c>
      <c r="C53" s="194"/>
      <c r="D53" s="195"/>
      <c r="E53" s="187"/>
      <c r="F53" s="187"/>
      <c r="G53" s="187"/>
      <c r="H53" s="187"/>
      <c r="I53" s="196"/>
      <c r="J53" s="196"/>
      <c r="K53" s="196"/>
      <c r="L53" s="201"/>
      <c r="M53" s="196"/>
      <c r="N53" s="196"/>
      <c r="O53" s="196"/>
      <c r="P53" s="196"/>
      <c r="Q53" s="196"/>
      <c r="R53" s="202"/>
      <c r="S53" s="195"/>
      <c r="T53" s="199"/>
    </row>
    <row r="54" spans="1:20" ht="13.5" customHeight="1" x14ac:dyDescent="0.25">
      <c r="A54" s="547" t="s">
        <v>97</v>
      </c>
      <c r="B54" s="395"/>
      <c r="C54" s="204"/>
      <c r="D54" s="205"/>
      <c r="E54" s="206"/>
      <c r="F54" s="206"/>
      <c r="G54" s="206"/>
      <c r="H54" s="206"/>
      <c r="I54" s="207"/>
      <c r="J54" s="207"/>
      <c r="K54" s="207"/>
      <c r="L54" s="208"/>
      <c r="M54" s="207"/>
      <c r="N54" s="207"/>
      <c r="O54" s="207"/>
      <c r="P54" s="207"/>
      <c r="Q54" s="207"/>
      <c r="R54" s="211"/>
      <c r="S54" s="205"/>
      <c r="T54" s="210"/>
    </row>
    <row r="55" spans="1:20" ht="13.5" customHeight="1" thickBot="1" x14ac:dyDescent="0.3">
      <c r="A55" s="547"/>
      <c r="B55" s="232"/>
      <c r="C55" s="213"/>
      <c r="D55" s="214"/>
      <c r="E55" s="215"/>
      <c r="F55" s="215"/>
      <c r="G55" s="215"/>
      <c r="H55" s="215"/>
      <c r="I55" s="216"/>
      <c r="J55" s="216"/>
      <c r="K55" s="216"/>
      <c r="L55" s="217"/>
      <c r="M55" s="216"/>
      <c r="N55" s="216"/>
      <c r="O55" s="216"/>
      <c r="P55" s="216"/>
      <c r="Q55" s="216"/>
      <c r="R55" s="219"/>
      <c r="S55" s="214"/>
      <c r="T55" s="220"/>
    </row>
    <row r="56" spans="1:20" ht="13.5" customHeight="1" thickBot="1" x14ac:dyDescent="0.3">
      <c r="A56" s="384"/>
      <c r="B56" s="221"/>
      <c r="C56" s="222"/>
      <c r="D56" s="223"/>
      <c r="E56" s="224"/>
      <c r="F56" s="224"/>
      <c r="G56" s="224"/>
      <c r="H56" s="224"/>
      <c r="I56" s="225">
        <f>+I47</f>
        <v>0</v>
      </c>
      <c r="J56" s="225"/>
      <c r="K56" s="225"/>
      <c r="L56" s="226"/>
      <c r="M56" s="225">
        <f>+M47+M48</f>
        <v>0</v>
      </c>
      <c r="N56" s="225"/>
      <c r="O56" s="225">
        <f>SUM(O47:O55)</f>
        <v>0</v>
      </c>
      <c r="P56" s="225"/>
      <c r="Q56" s="225">
        <f>+Q48+Q47</f>
        <v>0</v>
      </c>
      <c r="R56" s="230"/>
      <c r="S56" s="574"/>
      <c r="T56" s="229">
        <f>+SUM(T47:T55)</f>
        <v>0</v>
      </c>
    </row>
    <row r="57" spans="1:20" ht="13.5" customHeight="1" x14ac:dyDescent="0.25">
      <c r="A57" s="545" t="s">
        <v>68</v>
      </c>
      <c r="B57" s="544" t="s">
        <v>70</v>
      </c>
      <c r="C57" s="373"/>
      <c r="D57" s="195" t="s">
        <v>63</v>
      </c>
      <c r="E57" s="187">
        <v>200</v>
      </c>
      <c r="F57" s="238">
        <f>IF(($C$13-C57)/(365/4)=TRUNC(($C$13-C57)/(365/4)),($C$13-C57)/(365/4),TRUNC((($C$13-C57)/(365/4))+0.9))</f>
        <v>501</v>
      </c>
      <c r="G57" s="238">
        <f>IF(F57&lt;=E57,F57,E57)</f>
        <v>200</v>
      </c>
      <c r="H57" s="187">
        <f>E57-G57</f>
        <v>0</v>
      </c>
      <c r="I57" s="376"/>
      <c r="J57" s="571"/>
      <c r="K57" s="377"/>
      <c r="L57" s="568"/>
      <c r="M57" s="184">
        <f>+I57*K57*L57</f>
        <v>0</v>
      </c>
      <c r="N57" s="569">
        <f>ROUND(IF(E57=0,0,IF(F57&gt;G57,M57,IF((M57/E57*(G57-4))&lt;0,0,(M57/E57*(G57-4))))),2)</f>
        <v>0</v>
      </c>
      <c r="O57" s="569">
        <f>ROUND(IF(F57&gt;G57,0,IF(N57=0,(M57/E57)*(E57-H57),(M57/E57)*4)),2)</f>
        <v>0</v>
      </c>
      <c r="P57" s="184">
        <f>(N57+O57)</f>
        <v>0</v>
      </c>
      <c r="Q57" s="110">
        <f>M57-P57</f>
        <v>0</v>
      </c>
      <c r="R57" s="578"/>
      <c r="S57" s="577"/>
      <c r="T57" s="199">
        <f>R57*S57</f>
        <v>0</v>
      </c>
    </row>
    <row r="58" spans="1:20" ht="13.5" customHeight="1" x14ac:dyDescent="0.25">
      <c r="A58" s="545" t="s">
        <v>44</v>
      </c>
      <c r="B58" s="394" t="s">
        <v>624</v>
      </c>
      <c r="C58" s="194"/>
      <c r="D58" s="195" t="s">
        <v>65</v>
      </c>
      <c r="E58" s="187">
        <v>0</v>
      </c>
      <c r="F58" s="238">
        <f>IF(($C$13-C58)/(365/4)=TRUNC(($C$13-C58)/(365/4)),($C$13-C58)/(365/4),TRUNC((($C$13-C58)/(365/4))+0.9))</f>
        <v>501</v>
      </c>
      <c r="G58" s="238">
        <f>IF(F58&lt;=E58,F58,E58)</f>
        <v>0</v>
      </c>
      <c r="H58" s="187">
        <f>E58-G58</f>
        <v>0</v>
      </c>
      <c r="I58" s="196">
        <f>I57</f>
        <v>0</v>
      </c>
      <c r="J58" s="572">
        <f>J57</f>
        <v>0</v>
      </c>
      <c r="K58" s="195">
        <f>K57</f>
        <v>0</v>
      </c>
      <c r="L58" s="197"/>
      <c r="M58" s="196">
        <f>+I58*K58*L58</f>
        <v>0</v>
      </c>
      <c r="N58" s="243">
        <f>ROUND(IF(E58=0,0,IF(F58&gt;G58,M58,IF((M58/E58*(G58-4))&lt;0,0,(M58/E58*(G58-4))))),2)</f>
        <v>0</v>
      </c>
      <c r="O58" s="243">
        <f>ROUND(IF(F58&gt;G58,0,IF(N58=0,(M58/E58)*(E58-H58),(M58/E58)*4)),2)</f>
        <v>0</v>
      </c>
      <c r="P58" s="196">
        <f>(N58+O58)</f>
        <v>0</v>
      </c>
      <c r="Q58" s="196">
        <f>M58-P58</f>
        <v>0</v>
      </c>
      <c r="R58" s="200"/>
      <c r="S58" s="572"/>
      <c r="T58" s="199"/>
    </row>
    <row r="59" spans="1:20" ht="13.5" customHeight="1" x14ac:dyDescent="0.25">
      <c r="A59" s="545" t="s">
        <v>92</v>
      </c>
      <c r="B59" s="394" t="s">
        <v>624</v>
      </c>
      <c r="C59" s="194"/>
      <c r="D59" s="195"/>
      <c r="E59" s="187"/>
      <c r="F59" s="187"/>
      <c r="G59" s="187"/>
      <c r="H59" s="187"/>
      <c r="I59" s="196"/>
      <c r="J59" s="196"/>
      <c r="K59" s="196"/>
      <c r="L59" s="201"/>
      <c r="M59" s="196"/>
      <c r="N59" s="196"/>
      <c r="O59" s="196"/>
      <c r="P59" s="196"/>
      <c r="Q59" s="196"/>
      <c r="R59" s="200"/>
      <c r="S59" s="572"/>
      <c r="T59" s="199"/>
    </row>
    <row r="60" spans="1:20" ht="13.5" customHeight="1" x14ac:dyDescent="0.25">
      <c r="A60" s="545" t="s">
        <v>93</v>
      </c>
      <c r="B60" s="394" t="s">
        <v>624</v>
      </c>
      <c r="C60" s="194"/>
      <c r="D60" s="195"/>
      <c r="E60" s="187"/>
      <c r="F60" s="187"/>
      <c r="G60" s="187"/>
      <c r="H60" s="187"/>
      <c r="I60" s="196"/>
      <c r="J60" s="196"/>
      <c r="K60" s="196"/>
      <c r="L60" s="201"/>
      <c r="M60" s="196"/>
      <c r="N60" s="196"/>
      <c r="O60" s="196"/>
      <c r="P60" s="196"/>
      <c r="Q60" s="196"/>
      <c r="R60" s="200"/>
      <c r="S60" s="572"/>
      <c r="T60" s="199"/>
    </row>
    <row r="61" spans="1:20" ht="13.5" customHeight="1" x14ac:dyDescent="0.25">
      <c r="A61" s="545" t="s">
        <v>94</v>
      </c>
      <c r="B61" s="546"/>
      <c r="C61" s="194"/>
      <c r="D61" s="195"/>
      <c r="E61" s="187"/>
      <c r="F61" s="187"/>
      <c r="G61" s="187"/>
      <c r="H61" s="187"/>
      <c r="I61" s="196"/>
      <c r="J61" s="196"/>
      <c r="K61" s="196"/>
      <c r="L61" s="201"/>
      <c r="M61" s="196"/>
      <c r="N61" s="196"/>
      <c r="O61" s="196"/>
      <c r="P61" s="196"/>
      <c r="Q61" s="196"/>
      <c r="R61" s="200"/>
      <c r="S61" s="572"/>
      <c r="T61" s="199"/>
    </row>
    <row r="62" spans="1:20" ht="13.5" customHeight="1" x14ac:dyDescent="0.25">
      <c r="A62" s="547" t="s">
        <v>95</v>
      </c>
      <c r="B62" s="395"/>
      <c r="C62" s="194"/>
      <c r="D62" s="195"/>
      <c r="E62" s="187"/>
      <c r="F62" s="187"/>
      <c r="G62" s="187"/>
      <c r="H62" s="187"/>
      <c r="I62" s="196"/>
      <c r="J62" s="196"/>
      <c r="K62" s="196"/>
      <c r="L62" s="201"/>
      <c r="M62" s="196"/>
      <c r="N62" s="196"/>
      <c r="O62" s="196"/>
      <c r="P62" s="196"/>
      <c r="Q62" s="196"/>
      <c r="R62" s="200"/>
      <c r="S62" s="572"/>
      <c r="T62" s="199"/>
    </row>
    <row r="63" spans="1:20" ht="13.5" customHeight="1" x14ac:dyDescent="0.25">
      <c r="A63" s="547" t="s">
        <v>96</v>
      </c>
      <c r="B63" s="395" t="s">
        <v>99</v>
      </c>
      <c r="C63" s="194"/>
      <c r="D63" s="195"/>
      <c r="E63" s="187"/>
      <c r="F63" s="187"/>
      <c r="G63" s="187"/>
      <c r="H63" s="187"/>
      <c r="I63" s="196"/>
      <c r="J63" s="196"/>
      <c r="K63" s="196"/>
      <c r="L63" s="201"/>
      <c r="M63" s="196"/>
      <c r="N63" s="196"/>
      <c r="O63" s="196"/>
      <c r="P63" s="196"/>
      <c r="Q63" s="196"/>
      <c r="R63" s="202"/>
      <c r="S63" s="195"/>
      <c r="T63" s="199"/>
    </row>
    <row r="64" spans="1:20" ht="13.5" customHeight="1" x14ac:dyDescent="0.25">
      <c r="A64" s="547" t="s">
        <v>97</v>
      </c>
      <c r="B64" s="395"/>
      <c r="C64" s="204"/>
      <c r="D64" s="205"/>
      <c r="E64" s="206"/>
      <c r="F64" s="206"/>
      <c r="G64" s="206"/>
      <c r="H64" s="206"/>
      <c r="I64" s="207"/>
      <c r="J64" s="207"/>
      <c r="K64" s="207"/>
      <c r="L64" s="208"/>
      <c r="M64" s="207"/>
      <c r="N64" s="207"/>
      <c r="O64" s="207"/>
      <c r="P64" s="207"/>
      <c r="Q64" s="207"/>
      <c r="R64" s="211"/>
      <c r="S64" s="205"/>
      <c r="T64" s="210"/>
    </row>
    <row r="65" spans="1:20" ht="13.5" customHeight="1" thickBot="1" x14ac:dyDescent="0.3">
      <c r="A65" s="547"/>
      <c r="B65" s="232"/>
      <c r="C65" s="213"/>
      <c r="D65" s="214"/>
      <c r="E65" s="215"/>
      <c r="F65" s="215"/>
      <c r="G65" s="215"/>
      <c r="H65" s="215"/>
      <c r="I65" s="216"/>
      <c r="J65" s="216"/>
      <c r="K65" s="216"/>
      <c r="L65" s="217"/>
      <c r="M65" s="216"/>
      <c r="N65" s="216"/>
      <c r="O65" s="216"/>
      <c r="P65" s="216"/>
      <c r="Q65" s="216"/>
      <c r="R65" s="219"/>
      <c r="S65" s="214"/>
      <c r="T65" s="220"/>
    </row>
    <row r="66" spans="1:20" ht="13.5" customHeight="1" thickBot="1" x14ac:dyDescent="0.3">
      <c r="A66" s="384"/>
      <c r="B66" s="221"/>
      <c r="C66" s="222"/>
      <c r="D66" s="223"/>
      <c r="E66" s="224"/>
      <c r="F66" s="224"/>
      <c r="G66" s="224"/>
      <c r="H66" s="224"/>
      <c r="I66" s="225">
        <f>+I57</f>
        <v>0</v>
      </c>
      <c r="J66" s="225"/>
      <c r="K66" s="225"/>
      <c r="L66" s="226"/>
      <c r="M66" s="225">
        <f>+M57+M58</f>
        <v>0</v>
      </c>
      <c r="N66" s="225"/>
      <c r="O66" s="225">
        <f>SUM(O57:O65)</f>
        <v>0</v>
      </c>
      <c r="P66" s="225"/>
      <c r="Q66" s="225">
        <f>+Q58+Q57</f>
        <v>0</v>
      </c>
      <c r="R66" s="230"/>
      <c r="S66" s="574"/>
      <c r="T66" s="229">
        <f>+SUM(T57:T65)</f>
        <v>0</v>
      </c>
    </row>
    <row r="67" spans="1:20" ht="13.5" customHeight="1" thickBot="1" x14ac:dyDescent="0.3">
      <c r="A67" s="548"/>
      <c r="B67" s="232"/>
      <c r="C67" s="213"/>
      <c r="D67" s="214"/>
      <c r="E67" s="215"/>
      <c r="F67" s="215"/>
      <c r="G67" s="215"/>
      <c r="H67" s="215"/>
      <c r="I67" s="216"/>
      <c r="J67" s="216"/>
      <c r="K67" s="216"/>
      <c r="L67" s="217"/>
      <c r="M67" s="216"/>
      <c r="N67" s="216"/>
      <c r="O67" s="216"/>
      <c r="P67" s="216"/>
      <c r="Q67" s="216"/>
      <c r="R67" s="219"/>
      <c r="S67" s="214"/>
      <c r="T67" s="220"/>
    </row>
    <row r="68" spans="1:20" ht="13.5" customHeight="1" thickBot="1" x14ac:dyDescent="0.3">
      <c r="A68" s="551" t="s">
        <v>67</v>
      </c>
      <c r="B68" s="552"/>
      <c r="C68" s="553"/>
      <c r="D68" s="554"/>
      <c r="E68" s="555"/>
      <c r="F68" s="555"/>
      <c r="G68" s="555"/>
      <c r="H68" s="555"/>
      <c r="I68" s="556"/>
      <c r="J68" s="556"/>
      <c r="K68" s="556"/>
      <c r="L68" s="557"/>
      <c r="M68" s="556"/>
      <c r="N68" s="556"/>
      <c r="O68" s="550">
        <f>O26+O36+O46+O56+O66</f>
        <v>0</v>
      </c>
      <c r="P68" s="559"/>
      <c r="Q68" s="556"/>
      <c r="R68" s="562"/>
      <c r="S68" s="576"/>
      <c r="T68" s="561"/>
    </row>
    <row r="71" spans="1:20" x14ac:dyDescent="0.25">
      <c r="A71" s="162" t="s">
        <v>471</v>
      </c>
      <c r="M71" s="162"/>
      <c r="N71" s="162"/>
      <c r="O71" s="162"/>
    </row>
    <row r="72" spans="1:20" x14ac:dyDescent="0.25">
      <c r="A72" s="162"/>
      <c r="M72" s="162"/>
      <c r="N72" s="162"/>
      <c r="O72" s="162"/>
    </row>
    <row r="84" spans="18:19" x14ac:dyDescent="0.25">
      <c r="R84" s="162"/>
      <c r="S84" s="162"/>
    </row>
  </sheetData>
  <mergeCells count="9">
    <mergeCell ref="T15:T16"/>
    <mergeCell ref="M15:M16"/>
    <mergeCell ref="A15:A16"/>
    <mergeCell ref="E15:H15"/>
    <mergeCell ref="I15:I16"/>
    <mergeCell ref="J15:J16"/>
    <mergeCell ref="K15:K16"/>
    <mergeCell ref="N15:P15"/>
    <mergeCell ref="S15:S16"/>
  </mergeCells>
  <dataValidations disablePrompts="1" count="4">
    <dataValidation type="list" allowBlank="1" showInputMessage="1" showErrorMessage="1" sqref="B20 B30 B40 B50 B60">
      <formula1>$AZ$1:$AZ$8</formula1>
    </dataValidation>
    <dataValidation type="list" allowBlank="1" showInputMessage="1" showErrorMessage="1" sqref="B19 B29 B39 B49 B59">
      <formula1>$AX$1:$AX$4</formula1>
    </dataValidation>
    <dataValidation type="list" allowBlank="1" showInputMessage="1" showErrorMessage="1" sqref="B18 B28 B38 B48 B58">
      <formula1>$AV$1:$AV$12</formula1>
    </dataValidation>
    <dataValidation type="list" allowBlank="1" showInputMessage="1" showErrorMessage="1" sqref="AO14">
      <formula1>$AV$2:$AV$12</formula1>
    </dataValidation>
  </dataValidations>
  <pageMargins left="0.17" right="0.16" top="0.67" bottom="0.44" header="0" footer="0"/>
  <pageSetup paperSize="5" scale="47" orientation="landscape" horizontalDpi="4294967292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167"/>
  <sheetViews>
    <sheetView showGridLines="0" topLeftCell="A43" zoomScaleNormal="100" workbookViewId="0">
      <selection activeCell="I70" sqref="I70"/>
    </sheetView>
  </sheetViews>
  <sheetFormatPr baseColWidth="10" defaultColWidth="11.42578125" defaultRowHeight="14.25" x14ac:dyDescent="0.2"/>
  <cols>
    <col min="1" max="1" width="60.7109375" style="247" customWidth="1"/>
    <col min="2" max="2" width="20.7109375" style="247" customWidth="1"/>
    <col min="3" max="6" width="18.7109375" style="247" customWidth="1"/>
    <col min="7" max="22" width="16.7109375" style="247" customWidth="1"/>
    <col min="23" max="23" width="11.42578125" style="247"/>
    <col min="24" max="24" width="13" style="247" bestFit="1" customWidth="1"/>
    <col min="25" max="25" width="4.140625" style="247" customWidth="1"/>
    <col min="26" max="26" width="17.85546875" style="247" customWidth="1"/>
    <col min="27" max="16384" width="11.42578125" style="247"/>
  </cols>
  <sheetData>
    <row r="1" spans="1:5" ht="69.95" customHeight="1" x14ac:dyDescent="0.25">
      <c r="A1" s="245"/>
      <c r="B1" s="246"/>
      <c r="C1" s="246"/>
    </row>
    <row r="2" spans="1:5" s="248" customFormat="1" ht="15" customHeight="1" x14ac:dyDescent="0.25">
      <c r="A2" s="862" t="s">
        <v>328</v>
      </c>
      <c r="B2" s="7"/>
      <c r="C2" s="107" t="s">
        <v>0</v>
      </c>
      <c r="D2" s="861" t="s">
        <v>334</v>
      </c>
      <c r="E2" s="861" t="s">
        <v>4</v>
      </c>
    </row>
    <row r="3" spans="1:5" s="248" customFormat="1" ht="15" customHeight="1" x14ac:dyDescent="0.25">
      <c r="A3" s="862"/>
      <c r="B3" s="7"/>
      <c r="C3" s="107" t="s">
        <v>2</v>
      </c>
      <c r="D3" s="861"/>
      <c r="E3" s="861"/>
    </row>
    <row r="4" spans="1:5" s="248" customFormat="1" ht="15" customHeight="1" x14ac:dyDescent="0.25">
      <c r="A4" s="7"/>
      <c r="B4" s="7"/>
      <c r="C4" s="108"/>
      <c r="D4" s="108"/>
      <c r="E4" s="7"/>
    </row>
    <row r="5" spans="1:5" s="248" customFormat="1" ht="15" customHeight="1" x14ac:dyDescent="0.25">
      <c r="A5" s="7" t="s">
        <v>574</v>
      </c>
      <c r="B5" s="7"/>
      <c r="C5" s="675"/>
      <c r="D5" s="676"/>
      <c r="E5" s="657">
        <f t="shared" ref="E5:E16" si="0">SUM(C5:D5)</f>
        <v>0</v>
      </c>
    </row>
    <row r="6" spans="1:5" s="248" customFormat="1" ht="15" customHeight="1" x14ac:dyDescent="0.25">
      <c r="A6" s="7" t="s">
        <v>330</v>
      </c>
      <c r="B6" s="7"/>
      <c r="C6" s="675"/>
      <c r="D6" s="676"/>
      <c r="E6" s="657">
        <f t="shared" si="0"/>
        <v>0</v>
      </c>
    </row>
    <row r="7" spans="1:5" s="248" customFormat="1" ht="15" customHeight="1" x14ac:dyDescent="0.25">
      <c r="A7" s="249" t="s">
        <v>331</v>
      </c>
      <c r="B7" s="7"/>
      <c r="C7" s="675"/>
      <c r="D7" s="676"/>
      <c r="E7" s="657">
        <f t="shared" si="0"/>
        <v>0</v>
      </c>
    </row>
    <row r="8" spans="1:5" s="248" customFormat="1" ht="15" customHeight="1" x14ac:dyDescent="0.25">
      <c r="A8" s="7" t="s">
        <v>332</v>
      </c>
      <c r="B8" s="7"/>
      <c r="C8" s="675"/>
      <c r="D8" s="675"/>
      <c r="E8" s="657">
        <f t="shared" si="0"/>
        <v>0</v>
      </c>
    </row>
    <row r="9" spans="1:5" s="248" customFormat="1" ht="15" customHeight="1" x14ac:dyDescent="0.25">
      <c r="A9" s="7" t="s">
        <v>333</v>
      </c>
      <c r="B9" s="7"/>
      <c r="C9" s="675"/>
      <c r="D9" s="676"/>
      <c r="E9" s="657">
        <f t="shared" si="0"/>
        <v>0</v>
      </c>
    </row>
    <row r="10" spans="1:5" s="248" customFormat="1" ht="15" customHeight="1" x14ac:dyDescent="0.25">
      <c r="A10" s="7" t="s">
        <v>495</v>
      </c>
      <c r="B10" s="7"/>
      <c r="C10" s="675"/>
      <c r="D10" s="676"/>
      <c r="E10" s="657">
        <f t="shared" si="0"/>
        <v>0</v>
      </c>
    </row>
    <row r="11" spans="1:5" s="248" customFormat="1" ht="15" customHeight="1" x14ac:dyDescent="0.25">
      <c r="A11" s="7" t="s">
        <v>797</v>
      </c>
      <c r="B11" s="7"/>
      <c r="C11" s="675"/>
      <c r="D11" s="676"/>
      <c r="E11" s="657">
        <f t="shared" si="0"/>
        <v>0</v>
      </c>
    </row>
    <row r="12" spans="1:5" s="248" customFormat="1" ht="15" customHeight="1" x14ac:dyDescent="0.25">
      <c r="A12" s="7" t="s">
        <v>798</v>
      </c>
      <c r="B12" s="7"/>
      <c r="C12" s="676"/>
      <c r="D12" s="675"/>
      <c r="E12" s="657">
        <f t="shared" si="0"/>
        <v>0</v>
      </c>
    </row>
    <row r="13" spans="1:5" s="248" customFormat="1" ht="15" customHeight="1" x14ac:dyDescent="0.25">
      <c r="A13" s="656" t="s">
        <v>812</v>
      </c>
      <c r="B13" s="7"/>
      <c r="C13" s="676"/>
      <c r="D13" s="675"/>
      <c r="E13" s="657">
        <f t="shared" si="0"/>
        <v>0</v>
      </c>
    </row>
    <row r="14" spans="1:5" s="248" customFormat="1" ht="15" customHeight="1" x14ac:dyDescent="0.25">
      <c r="A14" s="7" t="s">
        <v>494</v>
      </c>
      <c r="B14" s="7"/>
      <c r="C14" s="676"/>
      <c r="D14" s="675"/>
      <c r="E14" s="657">
        <f t="shared" si="0"/>
        <v>0</v>
      </c>
    </row>
    <row r="15" spans="1:5" s="248" customFormat="1" ht="15" customHeight="1" x14ac:dyDescent="0.25">
      <c r="A15" s="7" t="s">
        <v>575</v>
      </c>
      <c r="B15" s="7"/>
      <c r="C15" s="676"/>
      <c r="D15" s="675">
        <f>D58</f>
        <v>0</v>
      </c>
      <c r="E15" s="657">
        <f t="shared" si="0"/>
        <v>0</v>
      </c>
    </row>
    <row r="16" spans="1:5" s="248" customFormat="1" ht="15" customHeight="1" x14ac:dyDescent="0.25">
      <c r="A16" s="7" t="s">
        <v>423</v>
      </c>
      <c r="B16" s="7"/>
      <c r="C16" s="676"/>
      <c r="D16" s="675"/>
      <c r="E16" s="657">
        <f t="shared" si="0"/>
        <v>0</v>
      </c>
    </row>
    <row r="17" spans="1:6" s="248" customFormat="1" ht="15" customHeight="1" x14ac:dyDescent="0.25">
      <c r="A17" s="7"/>
      <c r="B17" s="7"/>
      <c r="C17" s="685"/>
      <c r="D17" s="685"/>
      <c r="E17" s="685"/>
    </row>
    <row r="18" spans="1:6" s="248" customFormat="1" ht="15" customHeight="1" x14ac:dyDescent="0.25">
      <c r="A18" s="111" t="s">
        <v>329</v>
      </c>
      <c r="B18" s="112"/>
      <c r="C18" s="686">
        <f>SUM(C5:C11)</f>
        <v>0</v>
      </c>
      <c r="D18" s="686">
        <f>SUM(D12:D16)+D8</f>
        <v>0</v>
      </c>
      <c r="E18" s="686">
        <f>SUM(C18:D18)</f>
        <v>0</v>
      </c>
    </row>
    <row r="19" spans="1:6" s="248" customFormat="1" ht="15" customHeight="1" x14ac:dyDescent="0.25">
      <c r="A19" s="7"/>
      <c r="B19" s="7"/>
      <c r="C19" s="657"/>
      <c r="D19" s="657"/>
      <c r="E19" s="657"/>
    </row>
    <row r="20" spans="1:6" s="248" customFormat="1" ht="15" customHeight="1" x14ac:dyDescent="0.25">
      <c r="A20" s="249" t="s">
        <v>694</v>
      </c>
      <c r="C20" s="677"/>
      <c r="D20" s="678"/>
      <c r="E20" s="685"/>
    </row>
    <row r="21" spans="1:6" s="248" customFormat="1" ht="15" customHeight="1" x14ac:dyDescent="0.25">
      <c r="A21" s="7" t="s">
        <v>335</v>
      </c>
      <c r="C21" s="677"/>
      <c r="D21" s="679"/>
      <c r="E21" s="752"/>
    </row>
    <row r="22" spans="1:6" s="248" customFormat="1" ht="15" customHeight="1" x14ac:dyDescent="0.25">
      <c r="A22" s="7" t="s">
        <v>336</v>
      </c>
      <c r="B22" s="246"/>
      <c r="C22" s="680"/>
      <c r="D22" s="679"/>
      <c r="E22" s="752"/>
    </row>
    <row r="23" spans="1:6" s="248" customFormat="1" ht="15" customHeight="1" x14ac:dyDescent="0.25">
      <c r="A23" s="245"/>
      <c r="B23" s="246"/>
      <c r="C23" s="774"/>
      <c r="D23" s="752"/>
      <c r="E23" s="752"/>
    </row>
    <row r="24" spans="1:6" s="248" customFormat="1" ht="15" customHeight="1" x14ac:dyDescent="0.25">
      <c r="A24" s="111" t="s">
        <v>337</v>
      </c>
      <c r="B24" s="112"/>
      <c r="C24" s="686">
        <f>SUM(C20:C22)</f>
        <v>0</v>
      </c>
      <c r="D24" s="686">
        <f>SUM(D20:D22)</f>
        <v>0</v>
      </c>
      <c r="E24" s="686">
        <f>SUM(E20:E22)</f>
        <v>0</v>
      </c>
    </row>
    <row r="25" spans="1:6" s="248" customFormat="1" ht="15" customHeight="1" x14ac:dyDescent="0.25">
      <c r="A25" s="7"/>
      <c r="B25" s="7"/>
      <c r="C25" s="657"/>
      <c r="D25" s="657"/>
      <c r="E25" s="752"/>
    </row>
    <row r="26" spans="1:6" s="248" customFormat="1" ht="15" customHeight="1" x14ac:dyDescent="0.25">
      <c r="A26" s="116" t="s">
        <v>480</v>
      </c>
      <c r="B26" s="116"/>
      <c r="C26" s="775">
        <f>C18-C24</f>
        <v>0</v>
      </c>
      <c r="D26" s="775">
        <f>D18-D24</f>
        <v>0</v>
      </c>
      <c r="E26" s="775">
        <f>E18-E24</f>
        <v>0</v>
      </c>
    </row>
    <row r="27" spans="1:6" s="248" customFormat="1" ht="15" customHeight="1" x14ac:dyDescent="0.25">
      <c r="A27" s="245"/>
      <c r="B27" s="246"/>
      <c r="C27" s="774"/>
      <c r="D27" s="752"/>
      <c r="E27" s="752"/>
    </row>
    <row r="28" spans="1:6" s="248" customFormat="1" ht="15" customHeight="1" x14ac:dyDescent="0.25">
      <c r="A28" s="116" t="s">
        <v>496</v>
      </c>
      <c r="B28" s="250"/>
      <c r="C28" s="776"/>
      <c r="D28" s="777"/>
      <c r="E28" s="777"/>
      <c r="F28" s="251"/>
    </row>
    <row r="29" spans="1:6" s="248" customFormat="1" ht="15" customHeight="1" x14ac:dyDescent="0.25">
      <c r="A29" s="249" t="s">
        <v>478</v>
      </c>
      <c r="B29" s="252">
        <v>7.0000000000000007E-2</v>
      </c>
      <c r="C29" s="352"/>
      <c r="D29" s="752"/>
      <c r="E29" s="752"/>
      <c r="F29" s="247"/>
    </row>
    <row r="30" spans="1:6" s="248" customFormat="1" ht="30" x14ac:dyDescent="0.25">
      <c r="A30" s="253" t="s">
        <v>572</v>
      </c>
      <c r="B30" s="254">
        <v>0.15</v>
      </c>
      <c r="C30" s="352"/>
      <c r="D30" s="752"/>
      <c r="E30" s="752"/>
      <c r="F30" s="247"/>
    </row>
    <row r="31" spans="1:6" s="248" customFormat="1" ht="15" x14ac:dyDescent="0.2">
      <c r="D31" s="247"/>
      <c r="E31" s="247"/>
      <c r="F31" s="247"/>
    </row>
    <row r="32" spans="1:6" s="248" customFormat="1" ht="15" x14ac:dyDescent="0.2">
      <c r="D32" s="247"/>
      <c r="E32" s="247"/>
      <c r="F32" s="247"/>
    </row>
    <row r="33" spans="1:28" ht="15" customHeight="1" x14ac:dyDescent="0.25">
      <c r="A33" s="255" t="s">
        <v>589</v>
      </c>
      <c r="B33" s="256"/>
      <c r="C33" s="256"/>
      <c r="D33" s="249"/>
      <c r="E33" s="249"/>
      <c r="F33" s="249"/>
      <c r="G33" s="249"/>
      <c r="H33" s="249"/>
      <c r="I33" s="249"/>
      <c r="J33" s="249"/>
      <c r="K33" s="249"/>
      <c r="L33" s="249"/>
      <c r="M33" s="249"/>
      <c r="N33" s="249"/>
      <c r="O33" s="249"/>
      <c r="P33" s="249"/>
      <c r="Q33" s="249"/>
      <c r="R33" s="249"/>
      <c r="S33" s="249"/>
      <c r="T33" s="249"/>
      <c r="U33" s="249"/>
      <c r="V33" s="249"/>
      <c r="W33" s="249"/>
      <c r="X33" s="249"/>
      <c r="Y33" s="249"/>
      <c r="Z33" s="249"/>
      <c r="AA33" s="249"/>
    </row>
    <row r="34" spans="1:28" ht="15" customHeight="1" x14ac:dyDescent="0.25">
      <c r="C34" s="256"/>
      <c r="D34" s="256"/>
      <c r="E34" s="249"/>
      <c r="F34" s="249"/>
      <c r="G34" s="249"/>
      <c r="H34" s="249"/>
      <c r="I34" s="249"/>
      <c r="J34" s="249"/>
      <c r="K34" s="249"/>
      <c r="L34" s="249"/>
      <c r="M34" s="249"/>
      <c r="N34" s="249"/>
      <c r="O34" s="249"/>
      <c r="P34" s="249"/>
      <c r="Q34" s="249"/>
      <c r="R34" s="249"/>
      <c r="S34" s="249"/>
      <c r="T34" s="249"/>
      <c r="U34" s="249"/>
      <c r="V34" s="249"/>
      <c r="W34" s="249"/>
      <c r="X34" s="249"/>
      <c r="Y34" s="249"/>
      <c r="Z34" s="249"/>
      <c r="AA34" s="249"/>
      <c r="AB34" s="249"/>
    </row>
    <row r="35" spans="1:28" ht="15" customHeight="1" x14ac:dyDescent="0.25">
      <c r="A35" s="885" t="s">
        <v>474</v>
      </c>
      <c r="B35" s="885" t="s">
        <v>264</v>
      </c>
      <c r="C35" s="885" t="s">
        <v>472</v>
      </c>
      <c r="D35" s="885" t="s">
        <v>473</v>
      </c>
      <c r="E35" s="887" t="s">
        <v>831</v>
      </c>
      <c r="F35" s="888"/>
      <c r="G35" s="889"/>
      <c r="H35" s="890" t="s">
        <v>427</v>
      </c>
      <c r="I35" s="892"/>
      <c r="J35" s="891"/>
      <c r="K35" s="890" t="s">
        <v>426</v>
      </c>
      <c r="L35" s="892"/>
      <c r="M35" s="891"/>
      <c r="N35" s="890" t="s">
        <v>428</v>
      </c>
      <c r="O35" s="892"/>
      <c r="P35" s="891"/>
      <c r="Q35" s="890" t="s">
        <v>584</v>
      </c>
      <c r="R35" s="891"/>
      <c r="S35" s="257"/>
      <c r="T35" s="257"/>
      <c r="V35" s="883"/>
      <c r="W35" s="883"/>
      <c r="X35" s="884"/>
      <c r="Y35" s="249"/>
      <c r="Z35" s="883"/>
      <c r="AA35" s="249"/>
    </row>
    <row r="36" spans="1:28" ht="15" customHeight="1" thickBot="1" x14ac:dyDescent="0.3">
      <c r="A36" s="886"/>
      <c r="B36" s="886"/>
      <c r="C36" s="886"/>
      <c r="D36" s="886"/>
      <c r="E36" s="258" t="s">
        <v>265</v>
      </c>
      <c r="F36" s="259" t="s">
        <v>266</v>
      </c>
      <c r="G36" s="258" t="s">
        <v>30</v>
      </c>
      <c r="H36" s="260" t="s">
        <v>265</v>
      </c>
      <c r="I36" s="261" t="s">
        <v>260</v>
      </c>
      <c r="J36" s="260" t="s">
        <v>262</v>
      </c>
      <c r="K36" s="260" t="s">
        <v>265</v>
      </c>
      <c r="L36" s="261" t="s">
        <v>429</v>
      </c>
      <c r="M36" s="260" t="s">
        <v>262</v>
      </c>
      <c r="N36" s="260" t="s">
        <v>265</v>
      </c>
      <c r="O36" s="260" t="s">
        <v>260</v>
      </c>
      <c r="P36" s="260" t="s">
        <v>262</v>
      </c>
      <c r="Q36" s="260" t="s">
        <v>585</v>
      </c>
      <c r="R36" s="260" t="s">
        <v>47</v>
      </c>
      <c r="V36" s="533"/>
      <c r="W36" s="533"/>
      <c r="X36" s="533"/>
      <c r="Y36" s="249"/>
      <c r="Z36" s="884"/>
      <c r="AA36" s="249"/>
    </row>
    <row r="37" spans="1:28" ht="15" customHeight="1" thickTop="1" x14ac:dyDescent="0.25">
      <c r="A37" s="262" t="s">
        <v>627</v>
      </c>
      <c r="B37" s="263"/>
      <c r="C37" s="264"/>
      <c r="D37" s="265"/>
      <c r="E37" s="810"/>
      <c r="F37" s="811"/>
      <c r="G37" s="812"/>
      <c r="H37" s="813"/>
      <c r="I37" s="814"/>
      <c r="J37" s="815"/>
      <c r="K37" s="813"/>
      <c r="L37" s="814"/>
      <c r="M37" s="815"/>
      <c r="N37" s="813"/>
      <c r="O37" s="816"/>
      <c r="P37" s="810"/>
      <c r="Q37" s="817"/>
      <c r="R37" s="810"/>
      <c r="V37" s="276"/>
      <c r="W37" s="276"/>
      <c r="X37" s="276"/>
      <c r="Y37" s="249"/>
      <c r="Z37" s="249"/>
      <c r="AA37" s="249"/>
    </row>
    <row r="38" spans="1:28" ht="15" customHeight="1" x14ac:dyDescent="0.25">
      <c r="A38" s="277" t="s">
        <v>629</v>
      </c>
      <c r="B38" s="769"/>
      <c r="C38" s="289"/>
      <c r="D38" s="280"/>
      <c r="E38" s="760"/>
      <c r="F38" s="760"/>
      <c r="G38" s="761">
        <f t="shared" ref="G38:G50" si="1">E38*F38</f>
        <v>0</v>
      </c>
      <c r="H38" s="851"/>
      <c r="I38" s="852"/>
      <c r="J38" s="853"/>
      <c r="K38" s="851"/>
      <c r="L38" s="854"/>
      <c r="M38" s="853"/>
      <c r="N38" s="850">
        <f>+E38</f>
        <v>0</v>
      </c>
      <c r="O38" s="855">
        <f>+G38</f>
        <v>0</v>
      </c>
      <c r="P38" s="761">
        <f>G38</f>
        <v>0</v>
      </c>
      <c r="Q38" s="762"/>
      <c r="R38" s="761">
        <f>+N38*Q38</f>
        <v>0</v>
      </c>
      <c r="V38" s="276"/>
      <c r="W38" s="276"/>
      <c r="X38" s="276"/>
      <c r="Y38" s="249"/>
      <c r="Z38" s="281"/>
      <c r="AA38" s="249"/>
    </row>
    <row r="39" spans="1:28" ht="15" customHeight="1" x14ac:dyDescent="0.25">
      <c r="A39" s="277"/>
      <c r="B39" s="769"/>
      <c r="C39" s="289"/>
      <c r="D39" s="280"/>
      <c r="E39" s="760"/>
      <c r="F39" s="760"/>
      <c r="G39" s="761">
        <f t="shared" si="1"/>
        <v>0</v>
      </c>
      <c r="H39" s="818"/>
      <c r="I39" s="760"/>
      <c r="J39" s="819">
        <f t="shared" ref="J39:J50" si="2">IF((H39&gt;0),(H39*I39),0)</f>
        <v>0</v>
      </c>
      <c r="K39" s="818"/>
      <c r="L39" s="793"/>
      <c r="M39" s="819">
        <f t="shared" ref="M39:M50" si="3">IF((K39&gt;0),(K39*L39),0)</f>
        <v>0</v>
      </c>
      <c r="N39" s="818">
        <f>+H39-K39</f>
        <v>0</v>
      </c>
      <c r="O39" s="820">
        <f>+I39</f>
        <v>0</v>
      </c>
      <c r="P39" s="761">
        <f t="shared" ref="P39:P50" si="4">G39+J39-M39</f>
        <v>0</v>
      </c>
      <c r="Q39" s="762"/>
      <c r="R39" s="761">
        <f t="shared" ref="R39:R40" si="5">+N39*Q39</f>
        <v>0</v>
      </c>
      <c r="V39" s="276"/>
      <c r="W39" s="276"/>
      <c r="X39" s="276"/>
      <c r="Y39" s="249"/>
      <c r="Z39" s="281"/>
      <c r="AA39" s="249"/>
    </row>
    <row r="40" spans="1:28" ht="15" customHeight="1" x14ac:dyDescent="0.25">
      <c r="A40" s="768"/>
      <c r="B40" s="770"/>
      <c r="C40" s="289"/>
      <c r="D40" s="280"/>
      <c r="E40" s="760"/>
      <c r="F40" s="760"/>
      <c r="G40" s="761">
        <f t="shared" si="1"/>
        <v>0</v>
      </c>
      <c r="H40" s="818"/>
      <c r="I40" s="818"/>
      <c r="J40" s="819">
        <f t="shared" si="2"/>
        <v>0</v>
      </c>
      <c r="K40" s="818"/>
      <c r="L40" s="818"/>
      <c r="M40" s="819">
        <f t="shared" si="3"/>
        <v>0</v>
      </c>
      <c r="N40" s="818">
        <f>+H40-K40</f>
        <v>0</v>
      </c>
      <c r="O40" s="820"/>
      <c r="P40" s="761">
        <f t="shared" si="4"/>
        <v>0</v>
      </c>
      <c r="Q40" s="762"/>
      <c r="R40" s="761">
        <f t="shared" si="5"/>
        <v>0</v>
      </c>
      <c r="V40" s="276"/>
      <c r="W40" s="276"/>
      <c r="X40" s="276"/>
      <c r="Y40" s="249"/>
      <c r="Z40" s="249"/>
      <c r="AA40" s="249"/>
    </row>
    <row r="41" spans="1:28" ht="15" customHeight="1" x14ac:dyDescent="0.25">
      <c r="A41" s="282" t="s">
        <v>630</v>
      </c>
      <c r="B41" s="771"/>
      <c r="C41" s="284"/>
      <c r="D41" s="285"/>
      <c r="E41" s="763"/>
      <c r="F41" s="763"/>
      <c r="G41" s="764">
        <f>SUM(G38:G40)</f>
        <v>0</v>
      </c>
      <c r="H41" s="821"/>
      <c r="I41" s="821"/>
      <c r="J41" s="822">
        <f>SUM(J38:J40)</f>
        <v>0</v>
      </c>
      <c r="K41" s="821"/>
      <c r="L41" s="763"/>
      <c r="M41" s="822">
        <f>SUM(M38:M40)</f>
        <v>0</v>
      </c>
      <c r="N41" s="821"/>
      <c r="O41" s="823"/>
      <c r="P41" s="764">
        <f>SUM(P38:P40)</f>
        <v>0</v>
      </c>
      <c r="Q41" s="765"/>
      <c r="R41" s="764">
        <f>SUM(R38:R40)</f>
        <v>0</v>
      </c>
      <c r="V41" s="276"/>
      <c r="W41" s="276"/>
      <c r="X41" s="276"/>
      <c r="Y41" s="249"/>
      <c r="Z41" s="249"/>
      <c r="AA41" s="249"/>
    </row>
    <row r="42" spans="1:28" ht="15" customHeight="1" x14ac:dyDescent="0.25">
      <c r="A42" s="262" t="s">
        <v>628</v>
      </c>
      <c r="B42" s="263"/>
      <c r="C42" s="275"/>
      <c r="D42" s="265"/>
      <c r="E42" s="810"/>
      <c r="F42" s="810"/>
      <c r="G42" s="810"/>
      <c r="H42" s="818"/>
      <c r="I42" s="818"/>
      <c r="J42" s="815"/>
      <c r="K42" s="813"/>
      <c r="L42" s="810"/>
      <c r="M42" s="815"/>
      <c r="N42" s="813"/>
      <c r="O42" s="816"/>
      <c r="P42" s="810"/>
      <c r="Q42" s="817"/>
      <c r="R42" s="810"/>
      <c r="V42" s="276"/>
      <c r="W42" s="276"/>
      <c r="X42" s="276"/>
      <c r="Y42" s="249"/>
      <c r="Z42" s="249"/>
      <c r="AA42" s="249"/>
    </row>
    <row r="43" spans="1:28" ht="15" customHeight="1" x14ac:dyDescent="0.25">
      <c r="A43" s="277" t="s">
        <v>629</v>
      </c>
      <c r="B43" s="769"/>
      <c r="C43" s="289"/>
      <c r="D43" s="280"/>
      <c r="E43" s="760"/>
      <c r="F43" s="760"/>
      <c r="G43" s="761">
        <f t="shared" ref="G43" si="6">E43*F43</f>
        <v>0</v>
      </c>
      <c r="H43" s="851"/>
      <c r="I43" s="852"/>
      <c r="J43" s="853"/>
      <c r="K43" s="851"/>
      <c r="L43" s="854"/>
      <c r="M43" s="853"/>
      <c r="N43" s="850">
        <f>+E43</f>
        <v>0</v>
      </c>
      <c r="O43" s="855">
        <f>+G43</f>
        <v>0</v>
      </c>
      <c r="P43" s="761">
        <f>G43</f>
        <v>0</v>
      </c>
      <c r="Q43" s="762">
        <v>1</v>
      </c>
      <c r="R43" s="761">
        <f t="shared" ref="R43:R45" si="7">+N43*Q43</f>
        <v>0</v>
      </c>
      <c r="V43" s="276"/>
      <c r="W43" s="276"/>
      <c r="X43" s="276"/>
      <c r="Y43" s="249"/>
      <c r="Z43" s="281"/>
      <c r="AA43" s="249"/>
    </row>
    <row r="44" spans="1:28" ht="15" customHeight="1" x14ac:dyDescent="0.25">
      <c r="A44" s="277"/>
      <c r="B44" s="769"/>
      <c r="C44" s="279"/>
      <c r="D44" s="280"/>
      <c r="E44" s="760"/>
      <c r="F44" s="760"/>
      <c r="G44" s="761">
        <f t="shared" si="1"/>
        <v>0</v>
      </c>
      <c r="H44" s="818"/>
      <c r="I44" s="818"/>
      <c r="J44" s="819">
        <f t="shared" si="2"/>
        <v>0</v>
      </c>
      <c r="K44" s="818"/>
      <c r="L44" s="760"/>
      <c r="M44" s="819">
        <f t="shared" si="3"/>
        <v>0</v>
      </c>
      <c r="N44" s="818"/>
      <c r="O44" s="820"/>
      <c r="P44" s="761">
        <f t="shared" si="4"/>
        <v>0</v>
      </c>
      <c r="Q44" s="762"/>
      <c r="R44" s="761">
        <f t="shared" si="7"/>
        <v>0</v>
      </c>
      <c r="V44" s="276"/>
      <c r="W44" s="276"/>
      <c r="X44" s="276"/>
      <c r="Y44" s="249"/>
      <c r="Z44" s="249"/>
      <c r="AA44" s="249"/>
    </row>
    <row r="45" spans="1:28" ht="15" customHeight="1" x14ac:dyDescent="0.25">
      <c r="A45" s="277"/>
      <c r="B45" s="769"/>
      <c r="C45" s="279"/>
      <c r="D45" s="280"/>
      <c r="E45" s="760"/>
      <c r="F45" s="760"/>
      <c r="G45" s="761">
        <f t="shared" si="1"/>
        <v>0</v>
      </c>
      <c r="H45" s="818"/>
      <c r="I45" s="760"/>
      <c r="J45" s="819">
        <f t="shared" si="2"/>
        <v>0</v>
      </c>
      <c r="K45" s="818"/>
      <c r="L45" s="760"/>
      <c r="M45" s="819">
        <f t="shared" si="3"/>
        <v>0</v>
      </c>
      <c r="N45" s="818"/>
      <c r="O45" s="820"/>
      <c r="P45" s="761">
        <f t="shared" si="4"/>
        <v>0</v>
      </c>
      <c r="Q45" s="762"/>
      <c r="R45" s="761">
        <f t="shared" si="7"/>
        <v>0</v>
      </c>
      <c r="V45" s="276"/>
      <c r="W45" s="276"/>
      <c r="X45" s="276"/>
      <c r="Y45" s="249"/>
      <c r="Z45" s="249"/>
      <c r="AA45" s="249"/>
    </row>
    <row r="46" spans="1:28" ht="15" customHeight="1" x14ac:dyDescent="0.25">
      <c r="A46" s="282" t="s">
        <v>630</v>
      </c>
      <c r="B46" s="772"/>
      <c r="C46" s="284"/>
      <c r="D46" s="286"/>
      <c r="E46" s="765"/>
      <c r="F46" s="765"/>
      <c r="G46" s="764">
        <f>SUM(G43:G45)</f>
        <v>0</v>
      </c>
      <c r="H46" s="821"/>
      <c r="I46" s="765"/>
      <c r="J46" s="822">
        <f>SUM(J43:J45)</f>
        <v>0</v>
      </c>
      <c r="K46" s="821"/>
      <c r="L46" s="765"/>
      <c r="M46" s="822">
        <f>SUM(M43:M45)</f>
        <v>0</v>
      </c>
      <c r="N46" s="821"/>
      <c r="O46" s="824"/>
      <c r="P46" s="764">
        <f>SUM(P43:P45)</f>
        <v>0</v>
      </c>
      <c r="Q46" s="765"/>
      <c r="R46" s="764">
        <f>SUM(R43:R45)</f>
        <v>0</v>
      </c>
      <c r="V46" s="287"/>
      <c r="W46" s="287"/>
      <c r="X46" s="287"/>
    </row>
    <row r="47" spans="1:28" ht="15" customHeight="1" x14ac:dyDescent="0.25">
      <c r="A47" s="262" t="s">
        <v>628</v>
      </c>
      <c r="B47" s="275"/>
      <c r="C47" s="275"/>
      <c r="D47" s="288"/>
      <c r="E47" s="817"/>
      <c r="F47" s="817"/>
      <c r="G47" s="810"/>
      <c r="H47" s="818"/>
      <c r="I47" s="762"/>
      <c r="J47" s="815"/>
      <c r="K47" s="813"/>
      <c r="L47" s="817"/>
      <c r="M47" s="815"/>
      <c r="N47" s="813"/>
      <c r="O47" s="825"/>
      <c r="P47" s="810"/>
      <c r="Q47" s="817"/>
      <c r="R47" s="810"/>
      <c r="V47" s="287"/>
      <c r="W47" s="287"/>
      <c r="X47" s="287"/>
    </row>
    <row r="48" spans="1:28" ht="15" customHeight="1" x14ac:dyDescent="0.25">
      <c r="A48" s="277" t="s">
        <v>629</v>
      </c>
      <c r="B48" s="769"/>
      <c r="C48" s="289"/>
      <c r="D48" s="280"/>
      <c r="E48" s="760"/>
      <c r="F48" s="760"/>
      <c r="G48" s="761">
        <f t="shared" ref="G48" si="8">E48*F48</f>
        <v>0</v>
      </c>
      <c r="H48" s="851"/>
      <c r="I48" s="852"/>
      <c r="J48" s="853"/>
      <c r="K48" s="851"/>
      <c r="L48" s="854"/>
      <c r="M48" s="853"/>
      <c r="N48" s="850">
        <f>+E48</f>
        <v>0</v>
      </c>
      <c r="O48" s="855">
        <f>+G48</f>
        <v>0</v>
      </c>
      <c r="P48" s="761">
        <f>G48</f>
        <v>0</v>
      </c>
      <c r="Q48" s="762">
        <v>1</v>
      </c>
      <c r="R48" s="761">
        <f t="shared" ref="R48:R50" si="9">+N48*Q48</f>
        <v>0</v>
      </c>
      <c r="V48" s="276"/>
      <c r="W48" s="276"/>
      <c r="X48" s="276"/>
      <c r="Y48" s="249"/>
      <c r="Z48" s="281"/>
      <c r="AA48" s="249"/>
    </row>
    <row r="49" spans="1:24" ht="15" customHeight="1" x14ac:dyDescent="0.25">
      <c r="A49" s="277"/>
      <c r="B49" s="769"/>
      <c r="C49" s="279"/>
      <c r="D49" s="289"/>
      <c r="E49" s="762"/>
      <c r="F49" s="762"/>
      <c r="G49" s="761">
        <f t="shared" si="1"/>
        <v>0</v>
      </c>
      <c r="H49" s="818"/>
      <c r="I49" s="762"/>
      <c r="J49" s="819">
        <f t="shared" si="2"/>
        <v>0</v>
      </c>
      <c r="K49" s="818"/>
      <c r="L49" s="762"/>
      <c r="M49" s="819">
        <f t="shared" si="3"/>
        <v>0</v>
      </c>
      <c r="N49" s="818"/>
      <c r="O49" s="826"/>
      <c r="P49" s="761">
        <f t="shared" si="4"/>
        <v>0</v>
      </c>
      <c r="Q49" s="762"/>
      <c r="R49" s="761">
        <f t="shared" si="9"/>
        <v>0</v>
      </c>
      <c r="V49" s="276"/>
      <c r="W49" s="287"/>
      <c r="X49" s="287"/>
    </row>
    <row r="50" spans="1:24" ht="15" customHeight="1" x14ac:dyDescent="0.25">
      <c r="A50" s="277"/>
      <c r="B50" s="769"/>
      <c r="C50" s="279"/>
      <c r="D50" s="289"/>
      <c r="E50" s="762"/>
      <c r="F50" s="762"/>
      <c r="G50" s="761">
        <f t="shared" si="1"/>
        <v>0</v>
      </c>
      <c r="H50" s="818"/>
      <c r="I50" s="762"/>
      <c r="J50" s="819">
        <f t="shared" si="2"/>
        <v>0</v>
      </c>
      <c r="K50" s="818"/>
      <c r="L50" s="762"/>
      <c r="M50" s="819">
        <f t="shared" si="3"/>
        <v>0</v>
      </c>
      <c r="N50" s="818"/>
      <c r="O50" s="826"/>
      <c r="P50" s="761">
        <f t="shared" si="4"/>
        <v>0</v>
      </c>
      <c r="Q50" s="762"/>
      <c r="R50" s="761">
        <f t="shared" si="9"/>
        <v>0</v>
      </c>
      <c r="V50" s="276"/>
      <c r="W50" s="287"/>
      <c r="X50" s="287"/>
    </row>
    <row r="51" spans="1:24" ht="15" customHeight="1" x14ac:dyDescent="0.25">
      <c r="A51" s="282" t="s">
        <v>630</v>
      </c>
      <c r="B51" s="773"/>
      <c r="C51" s="284"/>
      <c r="D51" s="286"/>
      <c r="E51" s="765"/>
      <c r="F51" s="765"/>
      <c r="G51" s="764">
        <f>SUM(G48:G50)</f>
        <v>0</v>
      </c>
      <c r="H51" s="821"/>
      <c r="I51" s="765"/>
      <c r="J51" s="822">
        <f>SUM(J48:J50)</f>
        <v>0</v>
      </c>
      <c r="K51" s="821"/>
      <c r="L51" s="765"/>
      <c r="M51" s="822">
        <f>SUM(M48:M50)</f>
        <v>0</v>
      </c>
      <c r="N51" s="821"/>
      <c r="O51" s="824"/>
      <c r="P51" s="764">
        <f>SUM(P48:P50)</f>
        <v>0</v>
      </c>
      <c r="Q51" s="765"/>
      <c r="R51" s="764">
        <f>SUM(R48:R50)</f>
        <v>0</v>
      </c>
    </row>
    <row r="52" spans="1:24" ht="15" customHeight="1" x14ac:dyDescent="0.25">
      <c r="C52" s="290"/>
      <c r="E52" s="287"/>
      <c r="F52" s="287"/>
      <c r="G52" s="287"/>
      <c r="K52" s="287"/>
      <c r="W52" s="291">
        <f>V37-V48</f>
        <v>0</v>
      </c>
    </row>
    <row r="53" spans="1:24" ht="15" customHeight="1" x14ac:dyDescent="0.25">
      <c r="B53" s="290"/>
      <c r="D53" s="287"/>
      <c r="E53" s="287"/>
      <c r="F53" s="287"/>
      <c r="J53" s="287"/>
      <c r="R53" s="292"/>
      <c r="S53" s="292"/>
      <c r="T53" s="292"/>
      <c r="U53" s="292"/>
      <c r="V53" s="291"/>
    </row>
    <row r="54" spans="1:24" ht="15" customHeight="1" x14ac:dyDescent="0.25">
      <c r="A54" s="255" t="s">
        <v>573</v>
      </c>
      <c r="B54" s="532" t="s">
        <v>265</v>
      </c>
      <c r="C54" s="533" t="s">
        <v>475</v>
      </c>
      <c r="D54" s="293" t="s">
        <v>476</v>
      </c>
      <c r="E54" s="287"/>
      <c r="F54" s="287"/>
      <c r="J54" s="287"/>
      <c r="R54" s="292"/>
      <c r="S54" s="292"/>
      <c r="T54" s="292"/>
      <c r="U54" s="292"/>
      <c r="V54" s="291"/>
    </row>
    <row r="55" spans="1:24" ht="15" customHeight="1" x14ac:dyDescent="0.25">
      <c r="A55" s="249"/>
      <c r="B55" s="533"/>
      <c r="C55" s="533"/>
      <c r="D55" s="249"/>
      <c r="E55" s="287"/>
      <c r="F55" s="287"/>
      <c r="J55" s="287"/>
      <c r="R55" s="292"/>
      <c r="S55" s="292"/>
      <c r="T55" s="292"/>
      <c r="U55" s="292"/>
      <c r="V55" s="291"/>
    </row>
    <row r="56" spans="1:24" ht="15" customHeight="1" x14ac:dyDescent="0.25">
      <c r="A56" s="249" t="s">
        <v>429</v>
      </c>
      <c r="B56" s="752"/>
      <c r="C56" s="752"/>
      <c r="D56" s="755">
        <f>B56*C56</f>
        <v>0</v>
      </c>
      <c r="E56" s="287"/>
      <c r="F56" s="287"/>
      <c r="J56" s="287"/>
      <c r="R56" s="292"/>
      <c r="S56" s="292"/>
      <c r="T56" s="292"/>
      <c r="U56" s="292"/>
      <c r="V56" s="291"/>
    </row>
    <row r="57" spans="1:24" ht="15" customHeight="1" x14ac:dyDescent="0.25">
      <c r="A57" s="249" t="s">
        <v>430</v>
      </c>
      <c r="B57" s="778"/>
      <c r="C57" s="778"/>
      <c r="D57" s="778">
        <f>B57*C57</f>
        <v>0</v>
      </c>
      <c r="E57" s="287"/>
      <c r="F57" s="287"/>
      <c r="J57" s="287"/>
      <c r="R57" s="292"/>
      <c r="S57" s="292"/>
      <c r="T57" s="292"/>
      <c r="U57" s="292"/>
      <c r="V57" s="291"/>
    </row>
    <row r="58" spans="1:24" ht="15" customHeight="1" x14ac:dyDescent="0.25">
      <c r="A58" s="295" t="s">
        <v>477</v>
      </c>
      <c r="B58" s="754"/>
      <c r="C58" s="754"/>
      <c r="D58" s="754">
        <f>D56-D57</f>
        <v>0</v>
      </c>
      <c r="E58" s="298" t="s">
        <v>631</v>
      </c>
      <c r="F58" s="287"/>
      <c r="J58" s="287"/>
      <c r="R58" s="292"/>
      <c r="S58" s="292"/>
      <c r="T58" s="292"/>
      <c r="U58" s="292"/>
      <c r="V58" s="291"/>
    </row>
    <row r="59" spans="1:24" ht="15" customHeight="1" x14ac:dyDescent="0.25">
      <c r="B59" s="276"/>
      <c r="C59" s="276"/>
      <c r="D59" s="299"/>
      <c r="E59" s="287"/>
      <c r="F59" s="287"/>
      <c r="J59" s="287"/>
      <c r="R59" s="292"/>
      <c r="S59" s="292"/>
      <c r="T59" s="292"/>
      <c r="U59" s="292"/>
      <c r="V59" s="291"/>
    </row>
    <row r="60" spans="1:24" ht="15" customHeight="1" x14ac:dyDescent="0.2">
      <c r="B60" s="290"/>
      <c r="D60" s="287"/>
      <c r="E60" s="287"/>
      <c r="F60" s="287"/>
    </row>
    <row r="61" spans="1:24" ht="15" customHeight="1" x14ac:dyDescent="0.25">
      <c r="A61" s="255" t="s">
        <v>431</v>
      </c>
      <c r="B61" s="290"/>
      <c r="D61" s="287"/>
      <c r="E61" s="287"/>
      <c r="F61" s="287"/>
    </row>
    <row r="62" spans="1:24" ht="15" customHeight="1" x14ac:dyDescent="0.25">
      <c r="A62" s="249"/>
      <c r="B62" s="249"/>
      <c r="C62" s="290"/>
      <c r="E62" s="287"/>
      <c r="F62" s="287"/>
      <c r="G62" s="287"/>
    </row>
    <row r="63" spans="1:24" ht="15" customHeight="1" x14ac:dyDescent="0.25">
      <c r="A63" s="885" t="s">
        <v>263</v>
      </c>
      <c r="B63" s="885" t="s">
        <v>264</v>
      </c>
      <c r="C63" s="887" t="s">
        <v>625</v>
      </c>
      <c r="D63" s="888"/>
      <c r="E63" s="889"/>
      <c r="F63" s="890" t="s">
        <v>584</v>
      </c>
      <c r="G63" s="891"/>
      <c r="H63" s="255"/>
      <c r="I63" s="884"/>
      <c r="J63" s="884"/>
      <c r="K63" s="884"/>
      <c r="L63" s="884"/>
      <c r="M63" s="884"/>
      <c r="N63" s="884"/>
      <c r="O63" s="533"/>
      <c r="P63" s="533"/>
      <c r="R63" s="255"/>
      <c r="S63" s="532"/>
      <c r="T63" s="533"/>
      <c r="U63" s="249"/>
      <c r="V63" s="883"/>
      <c r="W63" s="883"/>
      <c r="X63" s="884"/>
    </row>
    <row r="64" spans="1:24" ht="15" customHeight="1" thickBot="1" x14ac:dyDescent="0.3">
      <c r="A64" s="886"/>
      <c r="B64" s="886"/>
      <c r="C64" s="258" t="s">
        <v>265</v>
      </c>
      <c r="D64" s="259" t="s">
        <v>266</v>
      </c>
      <c r="E64" s="258" t="s">
        <v>30</v>
      </c>
      <c r="F64" s="260" t="s">
        <v>585</v>
      </c>
      <c r="G64" s="260" t="s">
        <v>47</v>
      </c>
      <c r="H64" s="255"/>
      <c r="I64" s="533"/>
      <c r="J64" s="533"/>
      <c r="K64" s="533"/>
      <c r="L64" s="533"/>
      <c r="M64" s="533"/>
      <c r="N64" s="533"/>
      <c r="O64" s="533"/>
      <c r="P64" s="533"/>
      <c r="R64" s="249"/>
      <c r="S64" s="533"/>
      <c r="T64" s="533"/>
      <c r="U64" s="249"/>
      <c r="V64" s="533"/>
      <c r="W64" s="533"/>
      <c r="X64" s="533"/>
    </row>
    <row r="65" spans="1:24" ht="15" customHeight="1" thickTop="1" x14ac:dyDescent="0.25">
      <c r="A65" s="300" t="s">
        <v>632</v>
      </c>
      <c r="B65" s="301"/>
      <c r="C65" s="757"/>
      <c r="D65" s="758"/>
      <c r="E65" s="758"/>
      <c r="F65" s="759"/>
      <c r="G65" s="757"/>
      <c r="H65" s="306"/>
      <c r="I65" s="307"/>
      <c r="J65" s="308"/>
      <c r="K65" s="306"/>
      <c r="L65" s="307"/>
      <c r="M65" s="299"/>
      <c r="N65" s="276"/>
      <c r="O65" s="276"/>
      <c r="P65" s="276"/>
      <c r="R65" s="249"/>
      <c r="V65" s="276"/>
      <c r="W65" s="276"/>
      <c r="X65" s="276"/>
    </row>
    <row r="66" spans="1:24" ht="15" customHeight="1" x14ac:dyDescent="0.25">
      <c r="A66" s="277" t="s">
        <v>629</v>
      </c>
      <c r="B66" s="278"/>
      <c r="C66" s="760"/>
      <c r="D66" s="760"/>
      <c r="E66" s="761">
        <f t="shared" ref="E66:E73" si="10">C66*D66</f>
        <v>0</v>
      </c>
      <c r="F66" s="762"/>
      <c r="G66" s="761">
        <f>+C66*F66</f>
        <v>0</v>
      </c>
      <c r="H66" s="306"/>
      <c r="I66" s="307"/>
      <c r="J66" s="276"/>
      <c r="K66" s="306"/>
      <c r="L66" s="307"/>
      <c r="M66" s="299"/>
      <c r="N66" s="276"/>
      <c r="O66" s="276"/>
      <c r="P66" s="276"/>
      <c r="R66" s="249"/>
      <c r="S66" s="249"/>
      <c r="T66" s="249"/>
      <c r="U66" s="249"/>
      <c r="V66" s="276"/>
      <c r="W66" s="276"/>
      <c r="X66" s="276"/>
    </row>
    <row r="67" spans="1:24" ht="15" customHeight="1" x14ac:dyDescent="0.25">
      <c r="A67" s="277" t="s">
        <v>643</v>
      </c>
      <c r="B67" s="278"/>
      <c r="C67" s="760"/>
      <c r="D67" s="760"/>
      <c r="E67" s="761">
        <f t="shared" si="10"/>
        <v>0</v>
      </c>
      <c r="F67" s="762"/>
      <c r="G67" s="761">
        <f t="shared" ref="G67:G68" si="11">+C67*F67</f>
        <v>0</v>
      </c>
      <c r="H67" s="306"/>
      <c r="I67" s="307"/>
      <c r="J67" s="308"/>
      <c r="K67" s="306"/>
      <c r="L67" s="307"/>
      <c r="M67" s="299"/>
      <c r="N67" s="276"/>
      <c r="O67" s="276"/>
      <c r="P67" s="276"/>
      <c r="S67" s="276"/>
      <c r="T67" s="276"/>
      <c r="U67" s="299"/>
      <c r="V67" s="276"/>
      <c r="W67" s="276"/>
      <c r="X67" s="276"/>
    </row>
    <row r="68" spans="1:24" ht="15" customHeight="1" x14ac:dyDescent="0.25">
      <c r="A68" s="277"/>
      <c r="B68" s="278"/>
      <c r="C68" s="760"/>
      <c r="D68" s="760"/>
      <c r="E68" s="761">
        <f t="shared" si="10"/>
        <v>0</v>
      </c>
      <c r="F68" s="762"/>
      <c r="G68" s="761">
        <f t="shared" si="11"/>
        <v>0</v>
      </c>
      <c r="H68" s="306"/>
      <c r="I68" s="307"/>
      <c r="J68" s="299"/>
      <c r="K68" s="306"/>
      <c r="L68" s="307"/>
      <c r="M68" s="299"/>
      <c r="N68" s="276"/>
      <c r="O68" s="276"/>
      <c r="P68" s="276"/>
      <c r="S68" s="276"/>
      <c r="T68" s="276"/>
      <c r="U68" s="299"/>
      <c r="V68" s="276"/>
      <c r="W68" s="276"/>
      <c r="X68" s="276"/>
    </row>
    <row r="69" spans="1:24" ht="15" customHeight="1" x14ac:dyDescent="0.25">
      <c r="A69" s="282" t="s">
        <v>633</v>
      </c>
      <c r="B69" s="283"/>
      <c r="C69" s="763"/>
      <c r="D69" s="763"/>
      <c r="E69" s="764">
        <f>SUM(E66:E68)</f>
        <v>0</v>
      </c>
      <c r="F69" s="765"/>
      <c r="G69" s="764">
        <f>SUM(G66:G68)</f>
        <v>0</v>
      </c>
      <c r="H69" s="306"/>
      <c r="I69" s="307"/>
      <c r="J69" s="299"/>
      <c r="K69" s="306"/>
      <c r="L69" s="307"/>
      <c r="M69" s="299"/>
      <c r="N69" s="276"/>
      <c r="O69" s="276"/>
      <c r="P69" s="276"/>
      <c r="S69" s="276"/>
      <c r="T69" s="276"/>
      <c r="U69" s="299"/>
      <c r="V69" s="276"/>
      <c r="W69" s="276"/>
      <c r="X69" s="276"/>
    </row>
    <row r="70" spans="1:24" ht="15" customHeight="1" x14ac:dyDescent="0.25">
      <c r="A70" s="300" t="s">
        <v>634</v>
      </c>
      <c r="B70" s="301"/>
      <c r="C70" s="757"/>
      <c r="D70" s="757"/>
      <c r="E70" s="757"/>
      <c r="F70" s="759"/>
      <c r="G70" s="757"/>
      <c r="H70" s="306"/>
      <c r="I70" s="307"/>
      <c r="J70" s="299"/>
      <c r="K70" s="306"/>
      <c r="L70" s="307"/>
      <c r="M70" s="299"/>
      <c r="N70" s="276"/>
      <c r="O70" s="276"/>
      <c r="P70" s="276"/>
      <c r="S70" s="276"/>
      <c r="T70" s="276"/>
      <c r="U70" s="299"/>
      <c r="V70" s="276"/>
      <c r="W70" s="276"/>
      <c r="X70" s="276"/>
    </row>
    <row r="71" spans="1:24" ht="15" customHeight="1" x14ac:dyDescent="0.25">
      <c r="A71" s="277" t="s">
        <v>629</v>
      </c>
      <c r="B71" s="278"/>
      <c r="C71" s="760"/>
      <c r="D71" s="760"/>
      <c r="E71" s="761">
        <f t="shared" si="10"/>
        <v>0</v>
      </c>
      <c r="F71" s="762"/>
      <c r="G71" s="761">
        <f t="shared" ref="G71:G73" si="12">+C71*F71</f>
        <v>0</v>
      </c>
      <c r="H71" s="306"/>
      <c r="I71" s="307"/>
      <c r="J71" s="299"/>
      <c r="K71" s="306"/>
      <c r="L71" s="307"/>
      <c r="M71" s="299"/>
      <c r="N71" s="276"/>
      <c r="O71" s="276"/>
      <c r="P71" s="276"/>
      <c r="S71" s="276"/>
      <c r="T71" s="276"/>
      <c r="U71" s="299"/>
      <c r="V71" s="276"/>
      <c r="W71" s="276"/>
      <c r="X71" s="276"/>
    </row>
    <row r="72" spans="1:24" ht="15" customHeight="1" x14ac:dyDescent="0.25">
      <c r="A72" s="277" t="s">
        <v>643</v>
      </c>
      <c r="B72" s="278"/>
      <c r="C72" s="760"/>
      <c r="D72" s="760"/>
      <c r="E72" s="761">
        <f t="shared" si="10"/>
        <v>0</v>
      </c>
      <c r="F72" s="762"/>
      <c r="G72" s="761">
        <f t="shared" si="12"/>
        <v>0</v>
      </c>
      <c r="H72" s="306"/>
      <c r="I72" s="307"/>
      <c r="J72" s="299"/>
      <c r="K72" s="306"/>
      <c r="L72" s="307"/>
      <c r="M72" s="299"/>
      <c r="N72" s="276"/>
      <c r="O72" s="276"/>
      <c r="P72" s="276"/>
      <c r="S72" s="276"/>
      <c r="T72" s="276"/>
      <c r="U72" s="299"/>
      <c r="V72" s="276"/>
      <c r="W72" s="276"/>
      <c r="X72" s="276"/>
    </row>
    <row r="73" spans="1:24" ht="15" customHeight="1" x14ac:dyDescent="0.25">
      <c r="A73" s="277"/>
      <c r="B73" s="278"/>
      <c r="C73" s="760"/>
      <c r="D73" s="760"/>
      <c r="E73" s="761">
        <f t="shared" si="10"/>
        <v>0</v>
      </c>
      <c r="F73" s="762"/>
      <c r="G73" s="761">
        <f t="shared" si="12"/>
        <v>0</v>
      </c>
      <c r="H73" s="306"/>
      <c r="I73" s="307"/>
      <c r="J73" s="299"/>
      <c r="K73" s="306"/>
      <c r="L73" s="307"/>
      <c r="M73" s="299"/>
      <c r="N73" s="276"/>
      <c r="O73" s="276"/>
      <c r="P73" s="276"/>
      <c r="S73" s="276"/>
      <c r="T73" s="276"/>
      <c r="U73" s="299"/>
      <c r="V73" s="276"/>
      <c r="W73" s="276"/>
      <c r="X73" s="276"/>
    </row>
    <row r="74" spans="1:24" ht="15" customHeight="1" x14ac:dyDescent="0.25">
      <c r="A74" s="282" t="s">
        <v>635</v>
      </c>
      <c r="B74" s="282"/>
      <c r="C74" s="763"/>
      <c r="D74" s="763"/>
      <c r="E74" s="764">
        <f>SUM(E71:E73)</f>
        <v>0</v>
      </c>
      <c r="F74" s="765"/>
      <c r="G74" s="764">
        <f>SUM(G71:G73)</f>
        <v>0</v>
      </c>
      <c r="H74" s="306"/>
      <c r="I74" s="307"/>
      <c r="J74" s="249"/>
      <c r="K74" s="306"/>
      <c r="L74" s="307"/>
      <c r="M74" s="249"/>
      <c r="N74" s="249"/>
      <c r="O74" s="249"/>
      <c r="P74" s="249"/>
      <c r="S74" s="249"/>
      <c r="T74" s="249"/>
      <c r="U74" s="299"/>
      <c r="V74" s="276"/>
      <c r="W74" s="276"/>
      <c r="X74" s="276"/>
    </row>
    <row r="75" spans="1:24" ht="15" customHeight="1" x14ac:dyDescent="0.25">
      <c r="C75" s="290"/>
      <c r="E75" s="287"/>
      <c r="F75" s="287"/>
      <c r="G75" s="287"/>
      <c r="K75" s="287"/>
      <c r="S75" s="292"/>
      <c r="T75" s="292"/>
      <c r="U75" s="292"/>
      <c r="V75" s="292"/>
      <c r="W75" s="291"/>
    </row>
    <row r="76" spans="1:24" ht="15" customHeight="1" x14ac:dyDescent="0.2"/>
    <row r="77" spans="1:24" ht="15" customHeight="1" x14ac:dyDescent="0.25">
      <c r="A77" s="257" t="s">
        <v>423</v>
      </c>
      <c r="B77" s="751"/>
      <c r="C77" s="533"/>
      <c r="D77" s="249"/>
      <c r="E77" s="883"/>
      <c r="F77" s="883"/>
      <c r="G77" s="884"/>
    </row>
    <row r="78" spans="1:24" ht="15" customHeight="1" x14ac:dyDescent="0.25">
      <c r="A78" s="257"/>
      <c r="B78" s="751"/>
      <c r="C78" s="533"/>
      <c r="D78" s="249"/>
      <c r="E78" s="533"/>
      <c r="F78" s="533"/>
      <c r="G78" s="533"/>
    </row>
    <row r="79" spans="1:24" ht="15" customHeight="1" x14ac:dyDescent="0.25">
      <c r="A79" s="249" t="s">
        <v>481</v>
      </c>
      <c r="B79" s="752"/>
      <c r="E79" s="276"/>
      <c r="F79" s="276"/>
      <c r="G79" s="276"/>
    </row>
    <row r="80" spans="1:24" ht="15" customHeight="1" thickBot="1" x14ac:dyDescent="0.3">
      <c r="A80" s="249" t="s">
        <v>430</v>
      </c>
      <c r="B80" s="753"/>
      <c r="C80" s="249"/>
      <c r="D80" s="249"/>
      <c r="E80" s="276"/>
      <c r="F80" s="276"/>
      <c r="G80" s="276"/>
    </row>
    <row r="81" spans="1:27" ht="15" customHeight="1" thickTop="1" x14ac:dyDescent="0.25">
      <c r="A81" s="295" t="s">
        <v>423</v>
      </c>
      <c r="B81" s="754">
        <f>B79-B80</f>
        <v>0</v>
      </c>
      <c r="C81" s="298" t="s">
        <v>482</v>
      </c>
    </row>
    <row r="82" spans="1:27" ht="15" customHeight="1" x14ac:dyDescent="0.2">
      <c r="B82" s="752"/>
    </row>
    <row r="83" spans="1:27" ht="15" customHeight="1" x14ac:dyDescent="0.2">
      <c r="B83" s="752"/>
    </row>
    <row r="84" spans="1:27" ht="15" customHeight="1" x14ac:dyDescent="0.25">
      <c r="A84" s="255" t="s">
        <v>432</v>
      </c>
      <c r="B84" s="752"/>
      <c r="C84" s="298" t="s">
        <v>483</v>
      </c>
    </row>
    <row r="85" spans="1:27" ht="15" customHeight="1" x14ac:dyDescent="0.25">
      <c r="A85" s="249"/>
      <c r="B85" s="755"/>
    </row>
    <row r="86" spans="1:27" ht="15" customHeight="1" x14ac:dyDescent="0.25">
      <c r="A86" s="249" t="s">
        <v>484</v>
      </c>
      <c r="B86" s="657"/>
    </row>
    <row r="87" spans="1:27" ht="15" customHeight="1" thickBot="1" x14ac:dyDescent="0.3">
      <c r="A87" s="249" t="s">
        <v>485</v>
      </c>
      <c r="B87" s="756">
        <v>-10000</v>
      </c>
      <c r="C87" s="298" t="s">
        <v>482</v>
      </c>
      <c r="D87" s="310"/>
      <c r="E87" s="310"/>
      <c r="F87" s="311"/>
    </row>
    <row r="88" spans="1:27" ht="15" customHeight="1" thickTop="1" x14ac:dyDescent="0.25">
      <c r="A88" s="295" t="s">
        <v>486</v>
      </c>
      <c r="B88" s="754">
        <f>B86-B87</f>
        <v>10000</v>
      </c>
      <c r="AA88" s="249"/>
    </row>
    <row r="89" spans="1:27" ht="15" customHeight="1" x14ac:dyDescent="0.25">
      <c r="A89" s="249"/>
      <c r="B89" s="97"/>
      <c r="D89" s="310"/>
      <c r="E89" s="310"/>
      <c r="F89" s="311"/>
      <c r="AA89" s="249"/>
    </row>
    <row r="90" spans="1:27" ht="15" customHeight="1" x14ac:dyDescent="0.25">
      <c r="A90" s="249"/>
      <c r="B90" s="97"/>
      <c r="D90" s="310"/>
      <c r="E90" s="310"/>
      <c r="F90" s="311"/>
      <c r="AA90" s="249"/>
    </row>
    <row r="91" spans="1:27" ht="15" customHeight="1" x14ac:dyDescent="0.25">
      <c r="A91" s="113" t="s">
        <v>385</v>
      </c>
      <c r="B91" s="7"/>
      <c r="C91" s="7"/>
      <c r="D91" s="7"/>
      <c r="E91" s="139"/>
      <c r="F91" s="139"/>
      <c r="G91" s="7"/>
    </row>
    <row r="92" spans="1:27" ht="15" x14ac:dyDescent="0.25">
      <c r="A92" s="7"/>
      <c r="B92" s="7"/>
      <c r="C92" s="7"/>
      <c r="D92" s="7"/>
      <c r="E92" s="7"/>
      <c r="F92" s="139"/>
      <c r="G92" s="7"/>
      <c r="H92" s="7"/>
    </row>
    <row r="93" spans="1:27" ht="45" x14ac:dyDescent="0.2">
      <c r="A93" s="312" t="s">
        <v>487</v>
      </c>
      <c r="B93" s="312"/>
      <c r="C93" s="312" t="s">
        <v>460</v>
      </c>
      <c r="D93" s="312" t="s">
        <v>576</v>
      </c>
      <c r="E93" s="312" t="s">
        <v>461</v>
      </c>
      <c r="F93" s="312" t="s">
        <v>266</v>
      </c>
      <c r="G93" s="312" t="s">
        <v>583</v>
      </c>
      <c r="H93" s="312" t="s">
        <v>582</v>
      </c>
    </row>
    <row r="94" spans="1:27" ht="30" x14ac:dyDescent="0.25">
      <c r="A94" s="609" t="s">
        <v>697</v>
      </c>
      <c r="B94" s="121" t="s">
        <v>624</v>
      </c>
      <c r="C94" s="746"/>
      <c r="D94" s="746"/>
      <c r="E94" s="746"/>
      <c r="F94" s="135">
        <f>+D94*E94</f>
        <v>0</v>
      </c>
      <c r="G94" s="747"/>
      <c r="H94" s="135">
        <f>D94*F94</f>
        <v>0</v>
      </c>
    </row>
    <row r="95" spans="1:27" ht="30" x14ac:dyDescent="0.25">
      <c r="A95" s="609" t="s">
        <v>697</v>
      </c>
      <c r="B95" s="121" t="s">
        <v>624</v>
      </c>
      <c r="C95" s="135"/>
      <c r="D95" s="135"/>
      <c r="E95" s="135"/>
      <c r="F95" s="135">
        <f>+D95*E95</f>
        <v>0</v>
      </c>
      <c r="G95" s="747"/>
      <c r="H95" s="135">
        <f t="shared" ref="H95:H98" si="13">D95*F95</f>
        <v>0</v>
      </c>
    </row>
    <row r="96" spans="1:27" ht="30" x14ac:dyDescent="0.25">
      <c r="A96" s="609" t="s">
        <v>697</v>
      </c>
      <c r="B96" s="121" t="s">
        <v>624</v>
      </c>
      <c r="C96" s="135"/>
      <c r="D96" s="135"/>
      <c r="E96" s="135"/>
      <c r="F96" s="135">
        <f>+D96*E96</f>
        <v>0</v>
      </c>
      <c r="G96" s="747"/>
      <c r="H96" s="135">
        <f t="shared" si="13"/>
        <v>0</v>
      </c>
    </row>
    <row r="97" spans="1:13" ht="30" x14ac:dyDescent="0.25">
      <c r="A97" s="609" t="s">
        <v>697</v>
      </c>
      <c r="B97" s="121" t="s">
        <v>624</v>
      </c>
      <c r="C97" s="135"/>
      <c r="D97" s="135"/>
      <c r="E97" s="135"/>
      <c r="F97" s="135">
        <f>+D97*E97</f>
        <v>0</v>
      </c>
      <c r="G97" s="747"/>
      <c r="H97" s="135">
        <f t="shared" si="13"/>
        <v>0</v>
      </c>
    </row>
    <row r="98" spans="1:13" ht="30.75" thickBot="1" x14ac:dyDescent="0.3">
      <c r="A98" s="610" t="s">
        <v>697</v>
      </c>
      <c r="B98" s="608" t="s">
        <v>624</v>
      </c>
      <c r="C98" s="611"/>
      <c r="D98" s="611"/>
      <c r="E98" s="611"/>
      <c r="F98" s="611">
        <f>+D98*E98</f>
        <v>0</v>
      </c>
      <c r="G98" s="748"/>
      <c r="H98" s="611">
        <f t="shared" si="13"/>
        <v>0</v>
      </c>
    </row>
    <row r="99" spans="1:13" ht="15.75" thickBot="1" x14ac:dyDescent="0.3">
      <c r="A99" s="612" t="s">
        <v>321</v>
      </c>
      <c r="B99" s="613"/>
      <c r="C99" s="779"/>
      <c r="D99" s="614"/>
      <c r="E99" s="614"/>
      <c r="F99" s="749"/>
      <c r="G99" s="750">
        <f>+G94+G95+G96+G97+G98</f>
        <v>0</v>
      </c>
      <c r="H99" s="750">
        <f>+H94+H95+H96+H97+H98</f>
        <v>0</v>
      </c>
    </row>
    <row r="100" spans="1:13" ht="15" x14ac:dyDescent="0.25">
      <c r="A100" s="113"/>
      <c r="B100" s="113"/>
      <c r="C100" s="7"/>
      <c r="D100" s="7"/>
      <c r="E100" s="315"/>
      <c r="F100" s="315"/>
      <c r="G100" s="318"/>
      <c r="H100" s="7"/>
      <c r="I100" s="318"/>
    </row>
    <row r="101" spans="1:13" x14ac:dyDescent="0.2">
      <c r="C101" s="290"/>
      <c r="E101" s="310"/>
      <c r="F101" s="310"/>
      <c r="G101" s="311"/>
    </row>
    <row r="103" spans="1:13" ht="15" x14ac:dyDescent="0.25">
      <c r="A103" s="113" t="s">
        <v>581</v>
      </c>
      <c r="B103" s="113"/>
    </row>
    <row r="104" spans="1:13" x14ac:dyDescent="0.2">
      <c r="B104" s="795" t="s">
        <v>823</v>
      </c>
      <c r="C104" s="795" t="s">
        <v>824</v>
      </c>
      <c r="D104" s="795" t="s">
        <v>825</v>
      </c>
      <c r="E104" s="795" t="s">
        <v>826</v>
      </c>
      <c r="F104" s="795" t="s">
        <v>827</v>
      </c>
      <c r="G104" s="795" t="s">
        <v>828</v>
      </c>
      <c r="H104" s="795" t="s">
        <v>829</v>
      </c>
      <c r="I104" s="795" t="s">
        <v>830</v>
      </c>
    </row>
    <row r="105" spans="1:13" ht="15" x14ac:dyDescent="0.25">
      <c r="A105" s="313" t="s">
        <v>446</v>
      </c>
      <c r="B105" s="121" t="s">
        <v>624</v>
      </c>
      <c r="C105" s="121" t="s">
        <v>624</v>
      </c>
      <c r="D105" s="121" t="s">
        <v>624</v>
      </c>
      <c r="E105" s="121" t="s">
        <v>624</v>
      </c>
      <c r="F105" s="121" t="s">
        <v>624</v>
      </c>
      <c r="G105" s="121" t="s">
        <v>624</v>
      </c>
      <c r="H105" s="121" t="s">
        <v>624</v>
      </c>
      <c r="I105" s="121" t="s">
        <v>624</v>
      </c>
      <c r="J105" s="314"/>
    </row>
    <row r="106" spans="1:13" ht="15" x14ac:dyDescent="0.25">
      <c r="A106" s="138" t="s">
        <v>586</v>
      </c>
      <c r="B106" s="766"/>
      <c r="C106" s="766"/>
      <c r="D106" s="766"/>
      <c r="E106" s="766"/>
      <c r="F106" s="766"/>
      <c r="G106" s="766"/>
      <c r="H106" s="766"/>
      <c r="I106" s="766"/>
      <c r="J106" s="7"/>
    </row>
    <row r="107" spans="1:13" ht="15" x14ac:dyDescent="0.25">
      <c r="A107" s="138" t="s">
        <v>587</v>
      </c>
      <c r="B107" s="121"/>
      <c r="C107" s="121"/>
      <c r="D107" s="121"/>
      <c r="E107" s="121"/>
      <c r="F107" s="121"/>
      <c r="G107" s="121"/>
      <c r="H107" s="121"/>
      <c r="I107" s="121"/>
      <c r="J107" s="7"/>
    </row>
    <row r="108" spans="1:13" ht="15" x14ac:dyDescent="0.25">
      <c r="A108" s="138" t="s">
        <v>852</v>
      </c>
      <c r="B108" s="121"/>
      <c r="C108" s="121"/>
      <c r="D108" s="121"/>
      <c r="E108" s="121"/>
      <c r="F108" s="121"/>
      <c r="G108" s="121"/>
      <c r="H108" s="121"/>
      <c r="I108" s="121"/>
      <c r="J108" s="7"/>
    </row>
    <row r="109" spans="1:13" ht="15.75" thickBot="1" x14ac:dyDescent="0.3">
      <c r="A109" s="138" t="s">
        <v>588</v>
      </c>
      <c r="B109" s="611"/>
      <c r="C109" s="611"/>
      <c r="D109" s="611"/>
      <c r="E109" s="611"/>
      <c r="F109" s="611"/>
      <c r="G109" s="611"/>
      <c r="H109" s="611"/>
      <c r="I109" s="611"/>
      <c r="J109" s="780" t="s">
        <v>4</v>
      </c>
    </row>
    <row r="110" spans="1:13" ht="15.75" thickBot="1" x14ac:dyDescent="0.3">
      <c r="A110" s="606" t="s">
        <v>590</v>
      </c>
      <c r="B110" s="781"/>
      <c r="C110" s="782"/>
      <c r="D110" s="782"/>
      <c r="E110" s="782"/>
      <c r="F110" s="783"/>
      <c r="G110" s="783"/>
      <c r="H110" s="783"/>
      <c r="I110" s="784"/>
      <c r="J110" s="750">
        <f>SUM(B110:I110)</f>
        <v>0</v>
      </c>
      <c r="M110" s="7"/>
    </row>
    <row r="111" spans="1:13" ht="30.75" thickBot="1" x14ac:dyDescent="0.3">
      <c r="A111" s="607" t="s">
        <v>591</v>
      </c>
      <c r="B111" s="785"/>
      <c r="C111" s="786"/>
      <c r="D111" s="786"/>
      <c r="E111" s="786"/>
      <c r="F111" s="787"/>
      <c r="G111" s="787"/>
      <c r="H111" s="787"/>
      <c r="I111" s="788"/>
      <c r="J111" s="750">
        <f>SUM(B111:I111)</f>
        <v>0</v>
      </c>
    </row>
    <row r="113" spans="1:15" ht="15" x14ac:dyDescent="0.25">
      <c r="A113" s="255" t="s">
        <v>640</v>
      </c>
      <c r="B113" s="255"/>
    </row>
    <row r="115" spans="1:15" ht="45" x14ac:dyDescent="0.2">
      <c r="A115" s="312" t="s">
        <v>488</v>
      </c>
      <c r="B115" s="312" t="s">
        <v>594</v>
      </c>
      <c r="C115" s="312" t="s">
        <v>489</v>
      </c>
      <c r="D115" s="312" t="s">
        <v>592</v>
      </c>
      <c r="E115" s="312" t="s">
        <v>490</v>
      </c>
      <c r="F115" s="312" t="s">
        <v>491</v>
      </c>
      <c r="G115" s="312" t="s">
        <v>460</v>
      </c>
      <c r="H115" s="312" t="s">
        <v>636</v>
      </c>
      <c r="I115" s="312" t="s">
        <v>492</v>
      </c>
      <c r="J115" s="312" t="s">
        <v>94</v>
      </c>
      <c r="K115" s="312" t="s">
        <v>593</v>
      </c>
      <c r="L115" s="312" t="s">
        <v>637</v>
      </c>
      <c r="M115" s="312" t="s">
        <v>638</v>
      </c>
      <c r="N115" s="312" t="s">
        <v>832</v>
      </c>
      <c r="O115" s="312" t="s">
        <v>639</v>
      </c>
    </row>
    <row r="116" spans="1:15" ht="15" x14ac:dyDescent="0.25">
      <c r="A116" s="121"/>
      <c r="B116" s="121"/>
      <c r="C116" s="121"/>
      <c r="D116" s="121"/>
      <c r="E116" s="121"/>
      <c r="F116" s="121"/>
      <c r="G116" s="135"/>
      <c r="H116" s="135"/>
      <c r="I116" s="135">
        <f>+H116</f>
        <v>0</v>
      </c>
      <c r="J116" s="322"/>
      <c r="K116" s="789">
        <f>+I116*J116</f>
        <v>0</v>
      </c>
      <c r="L116" s="135"/>
      <c r="M116" s="789">
        <f>+J116*K116</f>
        <v>0</v>
      </c>
      <c r="N116" s="789">
        <v>0</v>
      </c>
      <c r="O116" s="789">
        <f>+K116*L116+N116</f>
        <v>0</v>
      </c>
    </row>
    <row r="117" spans="1:15" ht="15" x14ac:dyDescent="0.25">
      <c r="A117" s="121"/>
      <c r="B117" s="121"/>
      <c r="C117" s="121"/>
      <c r="D117" s="121"/>
      <c r="E117" s="121"/>
      <c r="F117" s="121"/>
      <c r="G117" s="135"/>
      <c r="H117" s="135"/>
      <c r="I117" s="135">
        <f>+H117</f>
        <v>0</v>
      </c>
      <c r="J117" s="322"/>
      <c r="K117" s="789">
        <f>+I117*J117</f>
        <v>0</v>
      </c>
      <c r="L117" s="135"/>
      <c r="M117" s="789">
        <f t="shared" ref="M117:M122" si="14">+J117*K117</f>
        <v>0</v>
      </c>
      <c r="N117" s="789"/>
      <c r="O117" s="789">
        <f t="shared" ref="O117:O122" si="15">+K117*L117+N117</f>
        <v>0</v>
      </c>
    </row>
    <row r="118" spans="1:15" ht="15" x14ac:dyDescent="0.25">
      <c r="A118" s="121"/>
      <c r="B118" s="121"/>
      <c r="C118" s="121"/>
      <c r="D118" s="121"/>
      <c r="E118" s="121"/>
      <c r="F118" s="121"/>
      <c r="G118" s="135"/>
      <c r="H118" s="135"/>
      <c r="I118" s="135"/>
      <c r="J118" s="322"/>
      <c r="K118" s="789">
        <f t="shared" ref="K118:K122" si="16">+I118*J118</f>
        <v>0</v>
      </c>
      <c r="L118" s="135"/>
      <c r="M118" s="789">
        <f t="shared" si="14"/>
        <v>0</v>
      </c>
      <c r="N118" s="789"/>
      <c r="O118" s="789">
        <f t="shared" si="15"/>
        <v>0</v>
      </c>
    </row>
    <row r="119" spans="1:15" ht="15" x14ac:dyDescent="0.25">
      <c r="A119" s="121"/>
      <c r="B119" s="121"/>
      <c r="C119" s="121"/>
      <c r="D119" s="121"/>
      <c r="E119" s="121"/>
      <c r="F119" s="121"/>
      <c r="G119" s="135"/>
      <c r="H119" s="135"/>
      <c r="I119" s="135"/>
      <c r="J119" s="322"/>
      <c r="K119" s="789">
        <f t="shared" si="16"/>
        <v>0</v>
      </c>
      <c r="L119" s="135"/>
      <c r="M119" s="789">
        <f t="shared" si="14"/>
        <v>0</v>
      </c>
      <c r="N119" s="789"/>
      <c r="O119" s="789">
        <f t="shared" si="15"/>
        <v>0</v>
      </c>
    </row>
    <row r="120" spans="1:15" ht="15" x14ac:dyDescent="0.25">
      <c r="A120" s="121"/>
      <c r="B120" s="121"/>
      <c r="C120" s="121"/>
      <c r="D120" s="121"/>
      <c r="E120" s="121"/>
      <c r="F120" s="121"/>
      <c r="G120" s="135"/>
      <c r="H120" s="135"/>
      <c r="I120" s="135"/>
      <c r="J120" s="322"/>
      <c r="K120" s="789">
        <f t="shared" si="16"/>
        <v>0</v>
      </c>
      <c r="L120" s="135"/>
      <c r="M120" s="789">
        <f t="shared" si="14"/>
        <v>0</v>
      </c>
      <c r="N120" s="789"/>
      <c r="O120" s="789">
        <f t="shared" si="15"/>
        <v>0</v>
      </c>
    </row>
    <row r="121" spans="1:15" ht="15" x14ac:dyDescent="0.25">
      <c r="A121" s="121"/>
      <c r="B121" s="121"/>
      <c r="C121" s="121"/>
      <c r="D121" s="121"/>
      <c r="E121" s="121"/>
      <c r="F121" s="121"/>
      <c r="G121" s="135"/>
      <c r="H121" s="135"/>
      <c r="I121" s="135"/>
      <c r="J121" s="322"/>
      <c r="K121" s="789">
        <f t="shared" si="16"/>
        <v>0</v>
      </c>
      <c r="L121" s="135"/>
      <c r="M121" s="789">
        <f t="shared" si="14"/>
        <v>0</v>
      </c>
      <c r="N121" s="789"/>
      <c r="O121" s="789">
        <f t="shared" si="15"/>
        <v>0</v>
      </c>
    </row>
    <row r="122" spans="1:15" ht="15" x14ac:dyDescent="0.25">
      <c r="A122" s="121"/>
      <c r="B122" s="121"/>
      <c r="C122" s="121"/>
      <c r="D122" s="121"/>
      <c r="E122" s="121"/>
      <c r="F122" s="121"/>
      <c r="G122" s="135"/>
      <c r="H122" s="135"/>
      <c r="I122" s="135"/>
      <c r="J122" s="322"/>
      <c r="K122" s="789">
        <f t="shared" si="16"/>
        <v>0</v>
      </c>
      <c r="L122" s="135"/>
      <c r="M122" s="789">
        <f t="shared" si="14"/>
        <v>0</v>
      </c>
      <c r="N122" s="789"/>
      <c r="O122" s="789">
        <f t="shared" si="15"/>
        <v>0</v>
      </c>
    </row>
    <row r="123" spans="1:15" ht="15" x14ac:dyDescent="0.25">
      <c r="A123" s="316" t="s">
        <v>4</v>
      </c>
      <c r="B123" s="317"/>
      <c r="C123" s="317"/>
      <c r="D123" s="317"/>
      <c r="E123" s="317"/>
      <c r="F123" s="317"/>
      <c r="G123" s="789"/>
      <c r="H123" s="790">
        <f>SUM(H116:H122)</f>
        <v>0</v>
      </c>
      <c r="I123" s="789"/>
      <c r="J123" s="791"/>
      <c r="K123" s="789"/>
      <c r="L123" s="792"/>
      <c r="M123" s="790">
        <f>SUM(M116:M122)</f>
        <v>0</v>
      </c>
      <c r="N123" s="790"/>
      <c r="O123" s="790">
        <f>SUM(O116:O122)</f>
        <v>0</v>
      </c>
    </row>
    <row r="125" spans="1:15" ht="15" hidden="1" x14ac:dyDescent="0.25">
      <c r="A125" s="255" t="s">
        <v>645</v>
      </c>
      <c r="B125" s="255"/>
    </row>
    <row r="126" spans="1:15" ht="15" hidden="1" x14ac:dyDescent="0.25">
      <c r="A126" s="255"/>
      <c r="B126" s="255"/>
    </row>
    <row r="127" spans="1:15" ht="15" hidden="1" x14ac:dyDescent="0.25">
      <c r="A127" s="885" t="s">
        <v>263</v>
      </c>
      <c r="B127" s="885" t="s">
        <v>264</v>
      </c>
      <c r="C127" s="887" t="s">
        <v>625</v>
      </c>
      <c r="D127" s="888"/>
      <c r="E127" s="889"/>
      <c r="F127" s="890" t="s">
        <v>584</v>
      </c>
      <c r="G127" s="891"/>
    </row>
    <row r="128" spans="1:15" ht="15.75" hidden="1" thickBot="1" x14ac:dyDescent="0.3">
      <c r="A128" s="886"/>
      <c r="B128" s="886"/>
      <c r="C128" s="258" t="s">
        <v>265</v>
      </c>
      <c r="D128" s="259" t="s">
        <v>266</v>
      </c>
      <c r="E128" s="258" t="s">
        <v>30</v>
      </c>
      <c r="F128" s="260" t="s">
        <v>585</v>
      </c>
      <c r="G128" s="260" t="s">
        <v>47</v>
      </c>
    </row>
    <row r="129" spans="1:17" ht="15.75" hidden="1" thickTop="1" x14ac:dyDescent="0.25">
      <c r="A129" s="300" t="s">
        <v>641</v>
      </c>
      <c r="B129" s="301"/>
      <c r="C129" s="302"/>
      <c r="D129" s="303"/>
      <c r="E129" s="303"/>
      <c r="F129" s="304"/>
      <c r="G129" s="305"/>
    </row>
    <row r="130" spans="1:17" ht="15" hidden="1" x14ac:dyDescent="0.25">
      <c r="A130" s="277" t="s">
        <v>629</v>
      </c>
      <c r="B130" s="769"/>
      <c r="C130" s="793"/>
      <c r="D130" s="760"/>
      <c r="E130" s="761">
        <f>C130*D130</f>
        <v>0</v>
      </c>
      <c r="F130" s="762"/>
      <c r="G130" s="761">
        <f>+C130*F130</f>
        <v>0</v>
      </c>
    </row>
    <row r="131" spans="1:17" ht="15" hidden="1" x14ac:dyDescent="0.25">
      <c r="A131" s="277" t="s">
        <v>643</v>
      </c>
      <c r="B131" s="769"/>
      <c r="C131" s="793"/>
      <c r="D131" s="760"/>
      <c r="E131" s="761">
        <f t="shared" ref="E131:E132" si="17">C131*D131</f>
        <v>0</v>
      </c>
      <c r="F131" s="762"/>
      <c r="G131" s="761">
        <f t="shared" ref="G131:G132" si="18">+C131*F131</f>
        <v>0</v>
      </c>
    </row>
    <row r="132" spans="1:17" ht="15" hidden="1" x14ac:dyDescent="0.25">
      <c r="A132" s="768"/>
      <c r="B132" s="770"/>
      <c r="C132" s="793"/>
      <c r="D132" s="760"/>
      <c r="E132" s="761">
        <f t="shared" si="17"/>
        <v>0</v>
      </c>
      <c r="F132" s="762"/>
      <c r="G132" s="761">
        <f t="shared" si="18"/>
        <v>0</v>
      </c>
    </row>
    <row r="133" spans="1:17" ht="15" hidden="1" x14ac:dyDescent="0.25">
      <c r="A133" s="282" t="s">
        <v>633</v>
      </c>
      <c r="B133" s="767"/>
      <c r="C133" s="763"/>
      <c r="D133" s="763"/>
      <c r="E133" s="764">
        <f>SUM(E130:E132)</f>
        <v>0</v>
      </c>
      <c r="F133" s="765"/>
      <c r="G133" s="764">
        <f>SUM(G130:G132)</f>
        <v>0</v>
      </c>
    </row>
    <row r="134" spans="1:17" ht="15" hidden="1" x14ac:dyDescent="0.25">
      <c r="A134" s="300" t="s">
        <v>642</v>
      </c>
      <c r="B134" s="301"/>
      <c r="C134" s="757"/>
      <c r="D134" s="757"/>
      <c r="E134" s="757"/>
      <c r="F134" s="759"/>
      <c r="G134" s="757"/>
    </row>
    <row r="135" spans="1:17" ht="15" hidden="1" x14ac:dyDescent="0.25">
      <c r="A135" s="277" t="s">
        <v>629</v>
      </c>
      <c r="B135" s="769"/>
      <c r="C135" s="793"/>
      <c r="D135" s="760"/>
      <c r="E135" s="761">
        <f t="shared" ref="E135:E137" si="19">C135*D135</f>
        <v>0</v>
      </c>
      <c r="F135" s="762"/>
      <c r="G135" s="761">
        <f t="shared" ref="G135:G137" si="20">+C135*F135</f>
        <v>0</v>
      </c>
    </row>
    <row r="136" spans="1:17" ht="15" hidden="1" x14ac:dyDescent="0.25">
      <c r="A136" s="277" t="s">
        <v>644</v>
      </c>
      <c r="B136" s="769"/>
      <c r="C136" s="793"/>
      <c r="D136" s="760"/>
      <c r="E136" s="761">
        <f t="shared" si="19"/>
        <v>0</v>
      </c>
      <c r="F136" s="762"/>
      <c r="G136" s="761">
        <f t="shared" si="20"/>
        <v>0</v>
      </c>
    </row>
    <row r="137" spans="1:17" ht="15" hidden="1" x14ac:dyDescent="0.25">
      <c r="A137" s="768"/>
      <c r="B137" s="770"/>
      <c r="C137" s="793"/>
      <c r="D137" s="760"/>
      <c r="E137" s="761">
        <f t="shared" si="19"/>
        <v>0</v>
      </c>
      <c r="F137" s="762"/>
      <c r="G137" s="761">
        <f t="shared" si="20"/>
        <v>0</v>
      </c>
    </row>
    <row r="138" spans="1:17" ht="15" hidden="1" x14ac:dyDescent="0.25">
      <c r="A138" s="282" t="s">
        <v>635</v>
      </c>
      <c r="B138" s="768"/>
      <c r="C138" s="763"/>
      <c r="D138" s="763"/>
      <c r="E138" s="764">
        <f>SUM(E135:E137)</f>
        <v>0</v>
      </c>
      <c r="F138" s="765"/>
      <c r="G138" s="764">
        <f>SUM(G135:G137)</f>
        <v>0</v>
      </c>
    </row>
    <row r="139" spans="1:17" ht="15" hidden="1" x14ac:dyDescent="0.25">
      <c r="A139" s="108"/>
      <c r="B139" s="108"/>
      <c r="C139" s="7"/>
      <c r="D139" s="7"/>
      <c r="E139" s="7"/>
      <c r="F139" s="7"/>
      <c r="G139" s="7"/>
      <c r="H139" s="7"/>
      <c r="I139" s="318"/>
      <c r="J139" s="7"/>
      <c r="K139" s="7"/>
      <c r="L139" s="318"/>
      <c r="M139" s="318"/>
      <c r="N139" s="318"/>
      <c r="O139" s="311"/>
      <c r="P139" s="318"/>
      <c r="Q139" s="318"/>
    </row>
    <row r="140" spans="1:17" hidden="1" x14ac:dyDescent="0.2"/>
    <row r="141" spans="1:17" ht="15" x14ac:dyDescent="0.25">
      <c r="A141" s="113" t="s">
        <v>597</v>
      </c>
      <c r="B141" s="113"/>
    </row>
    <row r="143" spans="1:17" ht="30" x14ac:dyDescent="0.2">
      <c r="A143" s="312" t="s">
        <v>446</v>
      </c>
      <c r="B143" s="312" t="s">
        <v>598</v>
      </c>
      <c r="C143" s="319" t="s">
        <v>599</v>
      </c>
      <c r="D143" s="312" t="s">
        <v>600</v>
      </c>
      <c r="E143" s="312" t="s">
        <v>601</v>
      </c>
      <c r="F143" s="320" t="s">
        <v>602</v>
      </c>
    </row>
    <row r="144" spans="1:17" ht="15" x14ac:dyDescent="0.25">
      <c r="A144" s="121"/>
      <c r="B144" s="766"/>
      <c r="C144" s="121"/>
      <c r="D144" s="121"/>
      <c r="E144" s="135"/>
      <c r="F144" s="135"/>
    </row>
    <row r="145" spans="1:8" ht="15" x14ac:dyDescent="0.25">
      <c r="A145" s="121"/>
      <c r="B145" s="766"/>
      <c r="C145" s="121"/>
      <c r="D145" s="121"/>
      <c r="E145" s="135"/>
      <c r="F145" s="135"/>
    </row>
    <row r="146" spans="1:8" ht="15" x14ac:dyDescent="0.25">
      <c r="A146" s="121"/>
      <c r="B146" s="766"/>
      <c r="C146" s="121"/>
      <c r="D146" s="121"/>
      <c r="E146" s="135"/>
      <c r="F146" s="135"/>
    </row>
    <row r="147" spans="1:8" ht="15" x14ac:dyDescent="0.25">
      <c r="A147" s="121"/>
      <c r="B147" s="766"/>
      <c r="C147" s="121"/>
      <c r="D147" s="121"/>
      <c r="E147" s="135"/>
      <c r="F147" s="135"/>
    </row>
    <row r="148" spans="1:8" ht="15" x14ac:dyDescent="0.25">
      <c r="A148" s="121"/>
      <c r="B148" s="769"/>
      <c r="C148" s="121"/>
      <c r="D148" s="121"/>
      <c r="E148" s="135"/>
      <c r="F148" s="135"/>
    </row>
    <row r="149" spans="1:8" ht="15" x14ac:dyDescent="0.25">
      <c r="A149" s="316" t="s">
        <v>4</v>
      </c>
      <c r="B149" s="317"/>
      <c r="C149" s="317"/>
      <c r="D149" s="317"/>
      <c r="E149" s="789">
        <f>SUM(E144:E148)</f>
        <v>0</v>
      </c>
      <c r="F149" s="789">
        <f>SUM(F144:F148)</f>
        <v>0</v>
      </c>
    </row>
    <row r="152" spans="1:8" ht="15" x14ac:dyDescent="0.2">
      <c r="A152" s="321" t="s">
        <v>510</v>
      </c>
      <c r="B152" s="321"/>
    </row>
    <row r="154" spans="1:8" ht="30" x14ac:dyDescent="0.2">
      <c r="A154" s="312" t="s">
        <v>465</v>
      </c>
      <c r="B154" s="319" t="s">
        <v>447</v>
      </c>
      <c r="C154" s="312" t="s">
        <v>265</v>
      </c>
      <c r="D154" s="312" t="s">
        <v>459</v>
      </c>
      <c r="E154" s="312" t="s">
        <v>94</v>
      </c>
      <c r="F154" s="312" t="s">
        <v>493</v>
      </c>
      <c r="G154" s="312" t="s">
        <v>601</v>
      </c>
      <c r="H154" s="312" t="s">
        <v>602</v>
      </c>
    </row>
    <row r="155" spans="1:8" ht="15" x14ac:dyDescent="0.25">
      <c r="A155" s="121"/>
      <c r="B155" s="121"/>
      <c r="C155" s="121"/>
      <c r="D155" s="135"/>
      <c r="E155" s="322"/>
      <c r="F155" s="794">
        <f>+D155*E155</f>
        <v>0</v>
      </c>
      <c r="G155" s="135"/>
      <c r="H155" s="135"/>
    </row>
    <row r="156" spans="1:8" ht="15" x14ac:dyDescent="0.25">
      <c r="A156" s="121"/>
      <c r="B156" s="121"/>
      <c r="C156" s="121"/>
      <c r="D156" s="135"/>
      <c r="E156" s="322"/>
      <c r="F156" s="794">
        <f>+D156*E156</f>
        <v>0</v>
      </c>
      <c r="G156" s="135"/>
      <c r="H156" s="135"/>
    </row>
    <row r="157" spans="1:8" ht="15" x14ac:dyDescent="0.25">
      <c r="A157" s="121"/>
      <c r="B157" s="121"/>
      <c r="C157" s="121"/>
      <c r="D157" s="135"/>
      <c r="E157" s="322"/>
      <c r="F157" s="794">
        <f>+D157*E157</f>
        <v>0</v>
      </c>
      <c r="G157" s="135"/>
      <c r="H157" s="135"/>
    </row>
    <row r="158" spans="1:8" ht="15" x14ac:dyDescent="0.25">
      <c r="A158" s="121"/>
      <c r="B158" s="121"/>
      <c r="C158" s="121"/>
      <c r="D158" s="135"/>
      <c r="E158" s="322"/>
      <c r="F158" s="794">
        <f>+D158*E158</f>
        <v>0</v>
      </c>
      <c r="G158" s="135"/>
      <c r="H158" s="135"/>
    </row>
    <row r="159" spans="1:8" ht="15" x14ac:dyDescent="0.25">
      <c r="A159" s="121"/>
      <c r="B159" s="121"/>
      <c r="C159" s="121"/>
      <c r="D159" s="135"/>
      <c r="E159" s="322"/>
      <c r="F159" s="794">
        <f>+D159*E159</f>
        <v>0</v>
      </c>
      <c r="G159" s="135"/>
      <c r="H159" s="135"/>
    </row>
    <row r="160" spans="1:8" ht="15" x14ac:dyDescent="0.25">
      <c r="A160" s="316" t="s">
        <v>4</v>
      </c>
      <c r="B160" s="317"/>
      <c r="C160" s="317"/>
      <c r="D160" s="317"/>
      <c r="E160" s="317"/>
      <c r="F160" s="789">
        <f>SUM(F155:F159)</f>
        <v>0</v>
      </c>
      <c r="G160" s="789">
        <f>SUM(G155:G159)</f>
        <v>0</v>
      </c>
      <c r="H160" s="789">
        <f>SUM(H155:H159)</f>
        <v>0</v>
      </c>
    </row>
    <row r="164" spans="1:1" ht="15" x14ac:dyDescent="0.25">
      <c r="A164" s="323" t="s">
        <v>609</v>
      </c>
    </row>
    <row r="165" spans="1:1" ht="15" x14ac:dyDescent="0.25">
      <c r="A165" s="7"/>
    </row>
    <row r="166" spans="1:1" ht="15" x14ac:dyDescent="0.25">
      <c r="A166" s="7" t="s">
        <v>398</v>
      </c>
    </row>
    <row r="167" spans="1:1" ht="15" x14ac:dyDescent="0.25">
      <c r="A167" s="7"/>
    </row>
  </sheetData>
  <sheetProtection password="CF2F" sheet="1" objects="1" scenarios="1"/>
  <mergeCells count="26">
    <mergeCell ref="A127:A128"/>
    <mergeCell ref="B127:B128"/>
    <mergeCell ref="C127:E127"/>
    <mergeCell ref="F127:G127"/>
    <mergeCell ref="A2:A3"/>
    <mergeCell ref="E2:E3"/>
    <mergeCell ref="D2:D3"/>
    <mergeCell ref="E77:G77"/>
    <mergeCell ref="Z35:Z36"/>
    <mergeCell ref="V35:X35"/>
    <mergeCell ref="A35:A36"/>
    <mergeCell ref="B35:B36"/>
    <mergeCell ref="C35:C36"/>
    <mergeCell ref="D35:D36"/>
    <mergeCell ref="E35:G35"/>
    <mergeCell ref="H35:J35"/>
    <mergeCell ref="Q35:R35"/>
    <mergeCell ref="K35:M35"/>
    <mergeCell ref="N35:P35"/>
    <mergeCell ref="V63:X63"/>
    <mergeCell ref="A63:A64"/>
    <mergeCell ref="B63:B64"/>
    <mergeCell ref="C63:E63"/>
    <mergeCell ref="I63:K63"/>
    <mergeCell ref="L63:N63"/>
    <mergeCell ref="F63:G63"/>
  </mergeCells>
  <phoneticPr fontId="62" type="noConversion"/>
  <dataValidations count="5">
    <dataValidation type="list" allowBlank="1" showInputMessage="1" showErrorMessage="1" sqref="M110 J106:J108 H100">
      <formula1>"Gravado,Exento por ley,Bien incluido en otros bienes del hogar,Titulares de la nuda propiedad,Baja en el período fiscal que se declara,Ley 27.613 - Proyecto de Inversión"</formula1>
    </dataValidation>
    <dataValidation type="list" allowBlank="1" showInputMessage="1" showErrorMessage="1" sqref="A116:A122">
      <formula1>"Caja de Ahorro,Cuenta Corriente,Plazo Fijo,Otros,Cuentas de Pago PSP"</formula1>
    </dataValidation>
    <dataValidation type="list" allowBlank="1" showInputMessage="1" showErrorMessage="1" sqref="B94:B98">
      <formula1>"Seleccionar,Hipoteca,Prenda,Otros derechos reales"</formula1>
    </dataValidation>
    <dataValidation type="list" allowBlank="1" showInputMessage="1" showErrorMessage="1" sqref="A144:A148">
      <formula1>"Derechos de Propiedad Científica,Derechos de Propiedad Literaria,Marcas,Patentes,Licencias,Otros"</formula1>
    </dataValidation>
    <dataValidation type="list" allowBlank="1" showInputMessage="1" showErrorMessage="1" sqref="B105:I105">
      <formula1>"Seleccionar,Créditos,Debentures"</formula1>
    </dataValidation>
  </dataValidations>
  <pageMargins left="0.25" right="0.25" top="0.75" bottom="0.75" header="0.3" footer="0.3"/>
  <pageSetup paperSize="9" scale="23" orientation="landscape" r:id="rId1"/>
  <headerFooter alignWithMargins="0"/>
  <colBreaks count="1" manualBreakCount="1">
    <brk id="20" max="1048575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162"/>
  <sheetViews>
    <sheetView showGridLines="0" topLeftCell="A95" zoomScaleNormal="100" workbookViewId="0">
      <selection activeCell="A108" sqref="A108"/>
    </sheetView>
  </sheetViews>
  <sheetFormatPr baseColWidth="10" defaultColWidth="11.42578125" defaultRowHeight="14.25" x14ac:dyDescent="0.2"/>
  <cols>
    <col min="1" max="1" width="60.7109375" style="247" customWidth="1"/>
    <col min="2" max="2" width="20.7109375" style="247" customWidth="1"/>
    <col min="3" max="6" width="18.7109375" style="247" customWidth="1"/>
    <col min="7" max="22" width="16.7109375" style="247" customWidth="1"/>
    <col min="23" max="23" width="11.42578125" style="247"/>
    <col min="24" max="24" width="13" style="247" bestFit="1" customWidth="1"/>
    <col min="25" max="25" width="4.140625" style="247" customWidth="1"/>
    <col min="26" max="26" width="17.85546875" style="247" customWidth="1"/>
    <col min="27" max="16384" width="11.42578125" style="247"/>
  </cols>
  <sheetData>
    <row r="1" spans="1:5" ht="69.95" customHeight="1" x14ac:dyDescent="0.25">
      <c r="A1" s="245"/>
      <c r="B1" s="246"/>
      <c r="C1" s="246"/>
    </row>
    <row r="2" spans="1:5" s="248" customFormat="1" ht="15" customHeight="1" x14ac:dyDescent="0.25">
      <c r="A2" s="862" t="s">
        <v>328</v>
      </c>
      <c r="B2" s="7"/>
      <c r="C2" s="107" t="s">
        <v>0</v>
      </c>
      <c r="D2" s="861" t="s">
        <v>334</v>
      </c>
      <c r="E2" s="861" t="s">
        <v>4</v>
      </c>
    </row>
    <row r="3" spans="1:5" s="248" customFormat="1" ht="15" customHeight="1" x14ac:dyDescent="0.25">
      <c r="A3" s="862"/>
      <c r="B3" s="7"/>
      <c r="C3" s="107" t="s">
        <v>3</v>
      </c>
      <c r="D3" s="861"/>
      <c r="E3" s="861"/>
    </row>
    <row r="4" spans="1:5" s="248" customFormat="1" ht="15" customHeight="1" x14ac:dyDescent="0.25">
      <c r="A4" s="7"/>
      <c r="B4" s="7"/>
      <c r="C4" s="108"/>
      <c r="D4" s="108"/>
      <c r="E4" s="7"/>
    </row>
    <row r="5" spans="1:5" s="248" customFormat="1" ht="15" customHeight="1" x14ac:dyDescent="0.25">
      <c r="A5" s="7" t="s">
        <v>574</v>
      </c>
      <c r="B5" s="7"/>
      <c r="C5" s="675"/>
      <c r="D5" s="676"/>
      <c r="E5" s="657">
        <f t="shared" ref="E5:E16" si="0">SUM(C5:D5)</f>
        <v>0</v>
      </c>
    </row>
    <row r="6" spans="1:5" s="248" customFormat="1" ht="15" customHeight="1" x14ac:dyDescent="0.25">
      <c r="A6" s="7" t="s">
        <v>330</v>
      </c>
      <c r="B6" s="7"/>
      <c r="C6" s="675"/>
      <c r="D6" s="676"/>
      <c r="E6" s="657">
        <f t="shared" si="0"/>
        <v>0</v>
      </c>
    </row>
    <row r="7" spans="1:5" s="248" customFormat="1" ht="15" customHeight="1" x14ac:dyDescent="0.25">
      <c r="A7" s="249" t="s">
        <v>331</v>
      </c>
      <c r="B7" s="7"/>
      <c r="C7" s="675"/>
      <c r="D7" s="676"/>
      <c r="E7" s="657">
        <f t="shared" si="0"/>
        <v>0</v>
      </c>
    </row>
    <row r="8" spans="1:5" s="248" customFormat="1" ht="15" customHeight="1" x14ac:dyDescent="0.25">
      <c r="A8" s="7" t="s">
        <v>833</v>
      </c>
      <c r="B8" s="7"/>
      <c r="C8" s="675"/>
      <c r="D8" s="675"/>
      <c r="E8" s="657">
        <f t="shared" si="0"/>
        <v>0</v>
      </c>
    </row>
    <row r="9" spans="1:5" s="248" customFormat="1" ht="15" customHeight="1" x14ac:dyDescent="0.25">
      <c r="A9" s="7" t="s">
        <v>333</v>
      </c>
      <c r="B9" s="7"/>
      <c r="C9" s="675"/>
      <c r="D9" s="676"/>
      <c r="E9" s="657">
        <f t="shared" si="0"/>
        <v>0</v>
      </c>
    </row>
    <row r="10" spans="1:5" s="248" customFormat="1" ht="15" customHeight="1" x14ac:dyDescent="0.25">
      <c r="A10" s="7" t="s">
        <v>495</v>
      </c>
      <c r="B10" s="7"/>
      <c r="C10" s="675"/>
      <c r="D10" s="676"/>
      <c r="E10" s="657">
        <f t="shared" si="0"/>
        <v>0</v>
      </c>
    </row>
    <row r="11" spans="1:5" s="248" customFormat="1" ht="15" customHeight="1" x14ac:dyDescent="0.25">
      <c r="A11" s="7" t="s">
        <v>797</v>
      </c>
      <c r="B11" s="7"/>
      <c r="C11" s="675"/>
      <c r="D11" s="676"/>
      <c r="E11" s="657">
        <f t="shared" si="0"/>
        <v>0</v>
      </c>
    </row>
    <row r="12" spans="1:5" s="248" customFormat="1" ht="15" customHeight="1" x14ac:dyDescent="0.25">
      <c r="A12" s="7" t="s">
        <v>798</v>
      </c>
      <c r="B12" s="7"/>
      <c r="C12" s="676"/>
      <c r="D12" s="675"/>
      <c r="E12" s="657">
        <f t="shared" si="0"/>
        <v>0</v>
      </c>
    </row>
    <row r="13" spans="1:5" s="248" customFormat="1" ht="15" customHeight="1" x14ac:dyDescent="0.25">
      <c r="A13" s="656" t="s">
        <v>812</v>
      </c>
      <c r="B13" s="7"/>
      <c r="C13" s="676"/>
      <c r="D13" s="675">
        <v>0</v>
      </c>
      <c r="E13" s="657">
        <f t="shared" si="0"/>
        <v>0</v>
      </c>
    </row>
    <row r="14" spans="1:5" s="248" customFormat="1" ht="15" customHeight="1" x14ac:dyDescent="0.25">
      <c r="A14" s="7" t="s">
        <v>494</v>
      </c>
      <c r="B14" s="7"/>
      <c r="C14" s="675"/>
      <c r="D14" s="675"/>
      <c r="E14" s="657">
        <f t="shared" si="0"/>
        <v>0</v>
      </c>
    </row>
    <row r="15" spans="1:5" s="248" customFormat="1" ht="15" customHeight="1" x14ac:dyDescent="0.25">
      <c r="A15" s="7" t="s">
        <v>575</v>
      </c>
      <c r="B15" s="7"/>
      <c r="C15" s="675"/>
      <c r="D15" s="675">
        <f>D58</f>
        <v>0</v>
      </c>
      <c r="E15" s="657">
        <f t="shared" si="0"/>
        <v>0</v>
      </c>
    </row>
    <row r="16" spans="1:5" s="248" customFormat="1" ht="15" customHeight="1" x14ac:dyDescent="0.25">
      <c r="A16" s="7" t="s">
        <v>423</v>
      </c>
      <c r="B16" s="7"/>
      <c r="C16" s="676"/>
      <c r="D16" s="675"/>
      <c r="E16" s="657">
        <f t="shared" si="0"/>
        <v>0</v>
      </c>
    </row>
    <row r="17" spans="1:6" s="248" customFormat="1" ht="15" customHeight="1" x14ac:dyDescent="0.25">
      <c r="A17" s="7"/>
      <c r="B17" s="7"/>
      <c r="C17" s="685"/>
      <c r="D17" s="685"/>
      <c r="E17" s="685"/>
    </row>
    <row r="18" spans="1:6" s="248" customFormat="1" ht="15" customHeight="1" x14ac:dyDescent="0.25">
      <c r="A18" s="111" t="s">
        <v>329</v>
      </c>
      <c r="B18" s="112"/>
      <c r="C18" s="686">
        <f>SUM(C5:C15)</f>
        <v>0</v>
      </c>
      <c r="D18" s="686">
        <f>SUM(D12:D16)+D8</f>
        <v>0</v>
      </c>
      <c r="E18" s="686">
        <f>SUM(C18:D18)</f>
        <v>0</v>
      </c>
    </row>
    <row r="19" spans="1:6" s="248" customFormat="1" ht="15" customHeight="1" x14ac:dyDescent="0.25">
      <c r="A19" s="7"/>
      <c r="B19" s="7"/>
      <c r="C19" s="657"/>
      <c r="D19" s="657"/>
      <c r="E19" s="657"/>
    </row>
    <row r="20" spans="1:6" s="248" customFormat="1" ht="15" customHeight="1" x14ac:dyDescent="0.25">
      <c r="A20" s="249" t="s">
        <v>694</v>
      </c>
      <c r="C20" s="677"/>
      <c r="D20" s="678"/>
      <c r="E20" s="685"/>
    </row>
    <row r="21" spans="1:6" s="248" customFormat="1" ht="15" customHeight="1" x14ac:dyDescent="0.25">
      <c r="A21" s="7" t="s">
        <v>335</v>
      </c>
      <c r="C21" s="677"/>
      <c r="D21" s="679"/>
      <c r="E21" s="752"/>
    </row>
    <row r="22" spans="1:6" s="248" customFormat="1" ht="15" customHeight="1" x14ac:dyDescent="0.25">
      <c r="A22" s="7" t="s">
        <v>336</v>
      </c>
      <c r="B22" s="246"/>
      <c r="C22" s="681"/>
      <c r="D22" s="679"/>
      <c r="E22" s="752"/>
    </row>
    <row r="23" spans="1:6" s="248" customFormat="1" ht="15" customHeight="1" x14ac:dyDescent="0.25">
      <c r="A23" s="245"/>
      <c r="B23" s="246"/>
      <c r="C23" s="752"/>
      <c r="D23" s="752"/>
      <c r="E23" s="752"/>
    </row>
    <row r="24" spans="1:6" s="248" customFormat="1" ht="15" customHeight="1" x14ac:dyDescent="0.25">
      <c r="A24" s="111" t="s">
        <v>337</v>
      </c>
      <c r="B24" s="112"/>
      <c r="C24" s="686">
        <f>SUM(C20:C22)</f>
        <v>0</v>
      </c>
      <c r="D24" s="686">
        <f>SUM(D20:D22)</f>
        <v>0</v>
      </c>
      <c r="E24" s="686">
        <f>SUM(E20:E22)</f>
        <v>0</v>
      </c>
    </row>
    <row r="25" spans="1:6" s="248" customFormat="1" ht="15" customHeight="1" x14ac:dyDescent="0.25">
      <c r="A25" s="7"/>
      <c r="B25" s="7"/>
      <c r="C25" s="657"/>
      <c r="D25" s="657"/>
      <c r="E25" s="752"/>
    </row>
    <row r="26" spans="1:6" s="248" customFormat="1" ht="15" customHeight="1" x14ac:dyDescent="0.25">
      <c r="A26" s="116" t="s">
        <v>480</v>
      </c>
      <c r="B26" s="116"/>
      <c r="C26" s="775">
        <f>C18-C24</f>
        <v>0</v>
      </c>
      <c r="D26" s="775">
        <f>D18-D24</f>
        <v>0</v>
      </c>
      <c r="E26" s="775">
        <f>E18-E24</f>
        <v>0</v>
      </c>
    </row>
    <row r="27" spans="1:6" s="248" customFormat="1" ht="15" customHeight="1" x14ac:dyDescent="0.25">
      <c r="A27" s="245"/>
      <c r="B27" s="246"/>
      <c r="C27" s="752"/>
      <c r="D27" s="752"/>
      <c r="E27" s="752"/>
    </row>
    <row r="28" spans="1:6" s="248" customFormat="1" ht="15" customHeight="1" x14ac:dyDescent="0.25">
      <c r="A28" s="116" t="s">
        <v>496</v>
      </c>
      <c r="B28" s="250"/>
      <c r="C28" s="777"/>
      <c r="D28" s="777"/>
      <c r="E28" s="777"/>
    </row>
    <row r="29" spans="1:6" s="248" customFormat="1" ht="15" customHeight="1" x14ac:dyDescent="0.25">
      <c r="A29" s="249"/>
      <c r="B29" s="252"/>
      <c r="C29" s="682"/>
      <c r="D29" s="752"/>
      <c r="E29" s="752"/>
    </row>
    <row r="30" spans="1:6" s="248" customFormat="1" ht="30" x14ac:dyDescent="0.25">
      <c r="A30" s="253" t="s">
        <v>572</v>
      </c>
      <c r="B30" s="254">
        <v>0.15</v>
      </c>
      <c r="C30" s="682"/>
      <c r="D30" s="752"/>
      <c r="E30" s="752"/>
    </row>
    <row r="31" spans="1:6" s="248" customFormat="1" ht="15" x14ac:dyDescent="0.2">
      <c r="D31" s="247"/>
      <c r="E31" s="247"/>
      <c r="F31" s="247"/>
    </row>
    <row r="32" spans="1:6" s="248" customFormat="1" ht="15" x14ac:dyDescent="0.2">
      <c r="D32" s="247"/>
      <c r="E32" s="247"/>
      <c r="F32" s="247"/>
    </row>
    <row r="33" spans="1:28" ht="15" customHeight="1" x14ac:dyDescent="0.25">
      <c r="A33" s="255" t="s">
        <v>589</v>
      </c>
      <c r="B33" s="256"/>
      <c r="C33" s="256"/>
      <c r="D33" s="249"/>
      <c r="E33" s="249"/>
      <c r="F33" s="249"/>
      <c r="G33" s="249"/>
      <c r="H33" s="249"/>
      <c r="I33" s="249"/>
      <c r="J33" s="249"/>
      <c r="K33" s="249"/>
      <c r="L33" s="249"/>
      <c r="M33" s="249"/>
      <c r="N33" s="249"/>
      <c r="O33" s="249"/>
      <c r="P33" s="249"/>
      <c r="Q33" s="249"/>
      <c r="R33" s="249"/>
      <c r="S33" s="249"/>
      <c r="T33" s="249"/>
      <c r="U33" s="249"/>
      <c r="V33" s="249"/>
      <c r="W33" s="249"/>
      <c r="X33" s="249"/>
      <c r="Y33" s="249"/>
      <c r="Z33" s="249"/>
      <c r="AA33" s="249"/>
    </row>
    <row r="34" spans="1:28" ht="15" customHeight="1" x14ac:dyDescent="0.25">
      <c r="C34" s="256"/>
      <c r="D34" s="256"/>
      <c r="E34" s="249"/>
      <c r="F34" s="249"/>
      <c r="G34" s="249"/>
      <c r="H34" s="249"/>
      <c r="I34" s="249"/>
      <c r="J34" s="249"/>
      <c r="K34" s="249"/>
      <c r="L34" s="249"/>
      <c r="M34" s="249"/>
      <c r="N34" s="249"/>
      <c r="O34" s="249"/>
      <c r="P34" s="249"/>
      <c r="Q34" s="249"/>
      <c r="R34" s="249"/>
      <c r="S34" s="249"/>
      <c r="T34" s="249"/>
      <c r="U34" s="249"/>
      <c r="V34" s="249"/>
      <c r="W34" s="249"/>
      <c r="X34" s="249"/>
      <c r="Y34" s="249"/>
      <c r="Z34" s="249"/>
      <c r="AA34" s="249"/>
      <c r="AB34" s="249"/>
    </row>
    <row r="35" spans="1:28" ht="15" customHeight="1" x14ac:dyDescent="0.25">
      <c r="A35" s="885" t="s">
        <v>474</v>
      </c>
      <c r="B35" s="885" t="s">
        <v>264</v>
      </c>
      <c r="C35" s="885" t="s">
        <v>472</v>
      </c>
      <c r="D35" s="885" t="s">
        <v>473</v>
      </c>
      <c r="E35" s="887" t="s">
        <v>836</v>
      </c>
      <c r="F35" s="888"/>
      <c r="G35" s="889"/>
      <c r="H35" s="890" t="s">
        <v>427</v>
      </c>
      <c r="I35" s="892"/>
      <c r="J35" s="891"/>
      <c r="K35" s="890" t="s">
        <v>426</v>
      </c>
      <c r="L35" s="892"/>
      <c r="M35" s="891"/>
      <c r="N35" s="890" t="s">
        <v>428</v>
      </c>
      <c r="O35" s="892"/>
      <c r="P35" s="891"/>
      <c r="Q35" s="890" t="s">
        <v>584</v>
      </c>
      <c r="R35" s="891"/>
      <c r="S35" s="257"/>
      <c r="T35" s="257"/>
      <c r="V35" s="883"/>
      <c r="W35" s="883"/>
      <c r="X35" s="884"/>
      <c r="Y35" s="249"/>
      <c r="Z35" s="883"/>
      <c r="AA35" s="249"/>
    </row>
    <row r="36" spans="1:28" ht="15" customHeight="1" thickBot="1" x14ac:dyDescent="0.3">
      <c r="A36" s="886"/>
      <c r="B36" s="886"/>
      <c r="C36" s="886"/>
      <c r="D36" s="886"/>
      <c r="E36" s="258" t="s">
        <v>265</v>
      </c>
      <c r="F36" s="259" t="s">
        <v>266</v>
      </c>
      <c r="G36" s="258" t="s">
        <v>30</v>
      </c>
      <c r="H36" s="260" t="s">
        <v>265</v>
      </c>
      <c r="I36" s="261" t="s">
        <v>260</v>
      </c>
      <c r="J36" s="260" t="s">
        <v>262</v>
      </c>
      <c r="K36" s="260" t="s">
        <v>265</v>
      </c>
      <c r="L36" s="261" t="s">
        <v>429</v>
      </c>
      <c r="M36" s="260" t="s">
        <v>262</v>
      </c>
      <c r="N36" s="260" t="s">
        <v>265</v>
      </c>
      <c r="O36" s="260" t="s">
        <v>260</v>
      </c>
      <c r="P36" s="260" t="s">
        <v>262</v>
      </c>
      <c r="Q36" s="260" t="s">
        <v>585</v>
      </c>
      <c r="R36" s="260" t="s">
        <v>47</v>
      </c>
      <c r="V36" s="533"/>
      <c r="W36" s="533"/>
      <c r="X36" s="533"/>
      <c r="Y36" s="249"/>
      <c r="Z36" s="884"/>
      <c r="AA36" s="249"/>
    </row>
    <row r="37" spans="1:28" ht="15" customHeight="1" thickTop="1" x14ac:dyDescent="0.25">
      <c r="A37" s="262" t="s">
        <v>627</v>
      </c>
      <c r="B37" s="263"/>
      <c r="C37" s="264"/>
      <c r="D37" s="265"/>
      <c r="E37" s="266"/>
      <c r="F37" s="267"/>
      <c r="G37" s="268"/>
      <c r="H37" s="269"/>
      <c r="I37" s="270"/>
      <c r="J37" s="271"/>
      <c r="K37" s="269"/>
      <c r="L37" s="272"/>
      <c r="M37" s="271"/>
      <c r="N37" s="269"/>
      <c r="O37" s="273"/>
      <c r="P37" s="274"/>
      <c r="Q37" s="275"/>
      <c r="R37" s="274"/>
      <c r="V37" s="276"/>
      <c r="W37" s="276"/>
      <c r="X37" s="276"/>
      <c r="Y37" s="249"/>
      <c r="Z37" s="249"/>
      <c r="AA37" s="249"/>
    </row>
    <row r="38" spans="1:28" ht="15" customHeight="1" x14ac:dyDescent="0.25">
      <c r="A38" s="277" t="s">
        <v>629</v>
      </c>
      <c r="B38" s="760"/>
      <c r="C38" s="762"/>
      <c r="D38" s="681"/>
      <c r="E38" s="760"/>
      <c r="F38" s="760"/>
      <c r="G38" s="761">
        <f t="shared" ref="G38:G50" si="1">E38*F38</f>
        <v>0</v>
      </c>
      <c r="H38" s="818"/>
      <c r="I38" s="760"/>
      <c r="J38" s="819">
        <f t="shared" ref="J38:J50" si="2">IF((H38&gt;0),(H38*I38),0)</f>
        <v>0</v>
      </c>
      <c r="K38" s="818"/>
      <c r="L38" s="793"/>
      <c r="M38" s="819">
        <f t="shared" ref="M38:M50" si="3">IF((K38&gt;0),(K38*L38),0)</f>
        <v>0</v>
      </c>
      <c r="N38" s="818"/>
      <c r="O38" s="820"/>
      <c r="P38" s="761">
        <f t="shared" ref="P38:P50" si="4">G38+J38-M38</f>
        <v>0</v>
      </c>
      <c r="Q38" s="762"/>
      <c r="R38" s="761">
        <f t="shared" ref="R38:R50" si="5">P38*Q38</f>
        <v>0</v>
      </c>
      <c r="V38" s="276"/>
      <c r="W38" s="276"/>
      <c r="X38" s="276"/>
      <c r="Y38" s="249"/>
      <c r="Z38" s="281"/>
      <c r="AA38" s="249"/>
    </row>
    <row r="39" spans="1:28" ht="15" customHeight="1" x14ac:dyDescent="0.25">
      <c r="A39" s="277"/>
      <c r="B39" s="760"/>
      <c r="C39" s="762"/>
      <c r="D39" s="681"/>
      <c r="E39" s="760"/>
      <c r="F39" s="760"/>
      <c r="G39" s="761">
        <f t="shared" si="1"/>
        <v>0</v>
      </c>
      <c r="H39" s="818"/>
      <c r="I39" s="760"/>
      <c r="J39" s="819">
        <f t="shared" si="2"/>
        <v>0</v>
      </c>
      <c r="K39" s="818"/>
      <c r="L39" s="793"/>
      <c r="M39" s="819">
        <f t="shared" si="3"/>
        <v>0</v>
      </c>
      <c r="N39" s="818"/>
      <c r="O39" s="820"/>
      <c r="P39" s="761">
        <f t="shared" si="4"/>
        <v>0</v>
      </c>
      <c r="Q39" s="762"/>
      <c r="R39" s="761">
        <f t="shared" si="5"/>
        <v>0</v>
      </c>
      <c r="V39" s="276"/>
      <c r="W39" s="276"/>
      <c r="X39" s="276"/>
      <c r="Y39" s="249"/>
      <c r="Z39" s="281"/>
      <c r="AA39" s="249"/>
    </row>
    <row r="40" spans="1:28" ht="15" customHeight="1" x14ac:dyDescent="0.25">
      <c r="A40" s="277"/>
      <c r="B40" s="760"/>
      <c r="C40" s="762"/>
      <c r="D40" s="681"/>
      <c r="E40" s="760"/>
      <c r="F40" s="760"/>
      <c r="G40" s="761">
        <f t="shared" si="1"/>
        <v>0</v>
      </c>
      <c r="H40" s="818"/>
      <c r="I40" s="818"/>
      <c r="J40" s="819">
        <f t="shared" si="2"/>
        <v>0</v>
      </c>
      <c r="K40" s="818"/>
      <c r="L40" s="818"/>
      <c r="M40" s="819">
        <f t="shared" si="3"/>
        <v>0</v>
      </c>
      <c r="N40" s="818"/>
      <c r="O40" s="820"/>
      <c r="P40" s="761">
        <f t="shared" si="4"/>
        <v>0</v>
      </c>
      <c r="Q40" s="762"/>
      <c r="R40" s="761">
        <f t="shared" si="5"/>
        <v>0</v>
      </c>
      <c r="V40" s="276"/>
      <c r="W40" s="276"/>
      <c r="X40" s="276"/>
      <c r="Y40" s="249"/>
      <c r="Z40" s="249"/>
      <c r="AA40" s="249"/>
    </row>
    <row r="41" spans="1:28" ht="15" customHeight="1" x14ac:dyDescent="0.25">
      <c r="A41" s="282" t="s">
        <v>630</v>
      </c>
      <c r="B41" s="763"/>
      <c r="C41" s="765"/>
      <c r="D41" s="827"/>
      <c r="E41" s="763"/>
      <c r="F41" s="763"/>
      <c r="G41" s="764">
        <f>SUM(G38:G40)</f>
        <v>0</v>
      </c>
      <c r="H41" s="821"/>
      <c r="I41" s="821"/>
      <c r="J41" s="822">
        <f>SUM(J38:J40)</f>
        <v>0</v>
      </c>
      <c r="K41" s="821"/>
      <c r="L41" s="763"/>
      <c r="M41" s="822">
        <f>SUM(M38:M40)</f>
        <v>0</v>
      </c>
      <c r="N41" s="821"/>
      <c r="O41" s="823"/>
      <c r="P41" s="764">
        <f>SUM(P38:P40)</f>
        <v>0</v>
      </c>
      <c r="Q41" s="765"/>
      <c r="R41" s="764">
        <f>SUM(R38:R40)</f>
        <v>0</v>
      </c>
      <c r="V41" s="276"/>
      <c r="W41" s="276"/>
      <c r="X41" s="276"/>
      <c r="Y41" s="249"/>
      <c r="Z41" s="249"/>
      <c r="AA41" s="249"/>
    </row>
    <row r="42" spans="1:28" ht="15" customHeight="1" x14ac:dyDescent="0.25">
      <c r="A42" s="262" t="s">
        <v>628</v>
      </c>
      <c r="B42" s="810"/>
      <c r="C42" s="817"/>
      <c r="D42" s="828"/>
      <c r="E42" s="810"/>
      <c r="F42" s="810"/>
      <c r="G42" s="810"/>
      <c r="H42" s="818"/>
      <c r="I42" s="818"/>
      <c r="J42" s="815"/>
      <c r="K42" s="813"/>
      <c r="L42" s="810"/>
      <c r="M42" s="815"/>
      <c r="N42" s="813"/>
      <c r="O42" s="816"/>
      <c r="P42" s="810"/>
      <c r="Q42" s="817"/>
      <c r="R42" s="810"/>
      <c r="V42" s="276"/>
      <c r="W42" s="276"/>
      <c r="X42" s="276"/>
      <c r="Y42" s="249"/>
      <c r="Z42" s="249"/>
      <c r="AA42" s="249"/>
    </row>
    <row r="43" spans="1:28" ht="15" customHeight="1" x14ac:dyDescent="0.25">
      <c r="A43" s="277" t="s">
        <v>629</v>
      </c>
      <c r="B43" s="760"/>
      <c r="C43" s="762"/>
      <c r="D43" s="681"/>
      <c r="E43" s="760"/>
      <c r="F43" s="760"/>
      <c r="G43" s="761">
        <f t="shared" si="1"/>
        <v>0</v>
      </c>
      <c r="H43" s="818"/>
      <c r="I43" s="818"/>
      <c r="J43" s="819">
        <f t="shared" si="2"/>
        <v>0</v>
      </c>
      <c r="K43" s="818"/>
      <c r="L43" s="760"/>
      <c r="M43" s="819">
        <f t="shared" si="3"/>
        <v>0</v>
      </c>
      <c r="N43" s="818"/>
      <c r="O43" s="820"/>
      <c r="P43" s="761">
        <f t="shared" si="4"/>
        <v>0</v>
      </c>
      <c r="Q43" s="762"/>
      <c r="R43" s="761">
        <f t="shared" si="5"/>
        <v>0</v>
      </c>
      <c r="V43" s="276"/>
      <c r="W43" s="276"/>
      <c r="X43" s="276"/>
      <c r="Y43" s="249"/>
      <c r="Z43" s="249"/>
      <c r="AA43" s="249"/>
    </row>
    <row r="44" spans="1:28" ht="15" customHeight="1" x14ac:dyDescent="0.25">
      <c r="A44" s="277"/>
      <c r="B44" s="760"/>
      <c r="C44" s="762"/>
      <c r="D44" s="681"/>
      <c r="E44" s="760"/>
      <c r="F44" s="760"/>
      <c r="G44" s="761">
        <f t="shared" si="1"/>
        <v>0</v>
      </c>
      <c r="H44" s="818"/>
      <c r="I44" s="818"/>
      <c r="J44" s="819">
        <f t="shared" si="2"/>
        <v>0</v>
      </c>
      <c r="K44" s="818"/>
      <c r="L44" s="760"/>
      <c r="M44" s="819">
        <f t="shared" si="3"/>
        <v>0</v>
      </c>
      <c r="N44" s="818"/>
      <c r="O44" s="820"/>
      <c r="P44" s="761">
        <f t="shared" si="4"/>
        <v>0</v>
      </c>
      <c r="Q44" s="762"/>
      <c r="R44" s="761">
        <f t="shared" si="5"/>
        <v>0</v>
      </c>
      <c r="V44" s="276"/>
      <c r="W44" s="276"/>
      <c r="X44" s="276"/>
      <c r="Y44" s="249"/>
      <c r="Z44" s="249"/>
      <c r="AA44" s="249"/>
    </row>
    <row r="45" spans="1:28" ht="15" customHeight="1" x14ac:dyDescent="0.25">
      <c r="A45" s="277"/>
      <c r="B45" s="760"/>
      <c r="C45" s="762"/>
      <c r="D45" s="681"/>
      <c r="E45" s="760"/>
      <c r="F45" s="760"/>
      <c r="G45" s="761">
        <f t="shared" si="1"/>
        <v>0</v>
      </c>
      <c r="H45" s="818"/>
      <c r="I45" s="760"/>
      <c r="J45" s="819">
        <f t="shared" si="2"/>
        <v>0</v>
      </c>
      <c r="K45" s="818"/>
      <c r="L45" s="760"/>
      <c r="M45" s="819">
        <f t="shared" si="3"/>
        <v>0</v>
      </c>
      <c r="N45" s="818"/>
      <c r="O45" s="820"/>
      <c r="P45" s="761">
        <f t="shared" si="4"/>
        <v>0</v>
      </c>
      <c r="Q45" s="762"/>
      <c r="R45" s="761">
        <f t="shared" si="5"/>
        <v>0</v>
      </c>
      <c r="V45" s="276"/>
      <c r="W45" s="276"/>
      <c r="X45" s="276"/>
      <c r="Y45" s="249"/>
      <c r="Z45" s="249"/>
      <c r="AA45" s="249"/>
    </row>
    <row r="46" spans="1:28" ht="15" customHeight="1" x14ac:dyDescent="0.25">
      <c r="A46" s="282" t="s">
        <v>630</v>
      </c>
      <c r="B46" s="765"/>
      <c r="C46" s="765"/>
      <c r="D46" s="829"/>
      <c r="E46" s="765"/>
      <c r="F46" s="765"/>
      <c r="G46" s="764">
        <f>SUM(G43:G45)</f>
        <v>0</v>
      </c>
      <c r="H46" s="821"/>
      <c r="I46" s="765"/>
      <c r="J46" s="822">
        <f>SUM(J43:J45)</f>
        <v>0</v>
      </c>
      <c r="K46" s="821"/>
      <c r="L46" s="765"/>
      <c r="M46" s="822">
        <f>SUM(M43:M45)</f>
        <v>0</v>
      </c>
      <c r="N46" s="821"/>
      <c r="O46" s="824"/>
      <c r="P46" s="764">
        <f>SUM(P43:P45)</f>
        <v>0</v>
      </c>
      <c r="Q46" s="765"/>
      <c r="R46" s="764">
        <f>SUM(R43:R45)</f>
        <v>0</v>
      </c>
      <c r="V46" s="287"/>
      <c r="W46" s="287"/>
      <c r="X46" s="287"/>
    </row>
    <row r="47" spans="1:28" ht="15" customHeight="1" x14ac:dyDescent="0.25">
      <c r="A47" s="262" t="s">
        <v>628</v>
      </c>
      <c r="B47" s="817"/>
      <c r="C47" s="817"/>
      <c r="D47" s="830"/>
      <c r="E47" s="817"/>
      <c r="F47" s="817"/>
      <c r="G47" s="810"/>
      <c r="H47" s="818"/>
      <c r="I47" s="762"/>
      <c r="J47" s="815"/>
      <c r="K47" s="813"/>
      <c r="L47" s="817"/>
      <c r="M47" s="815"/>
      <c r="N47" s="813"/>
      <c r="O47" s="825"/>
      <c r="P47" s="810"/>
      <c r="Q47" s="817"/>
      <c r="R47" s="810"/>
      <c r="V47" s="287"/>
      <c r="W47" s="287"/>
      <c r="X47" s="287"/>
    </row>
    <row r="48" spans="1:28" ht="15" customHeight="1" x14ac:dyDescent="0.25">
      <c r="A48" s="277" t="s">
        <v>629</v>
      </c>
      <c r="B48" s="762"/>
      <c r="C48" s="762"/>
      <c r="D48" s="831"/>
      <c r="E48" s="762"/>
      <c r="F48" s="762"/>
      <c r="G48" s="761">
        <f t="shared" si="1"/>
        <v>0</v>
      </c>
      <c r="H48" s="818"/>
      <c r="I48" s="762"/>
      <c r="J48" s="819">
        <f t="shared" si="2"/>
        <v>0</v>
      </c>
      <c r="K48" s="818"/>
      <c r="L48" s="762"/>
      <c r="M48" s="819">
        <f t="shared" si="3"/>
        <v>0</v>
      </c>
      <c r="N48" s="818"/>
      <c r="O48" s="826"/>
      <c r="P48" s="761">
        <f t="shared" si="4"/>
        <v>0</v>
      </c>
      <c r="Q48" s="762"/>
      <c r="R48" s="761">
        <f t="shared" si="5"/>
        <v>0</v>
      </c>
      <c r="V48" s="276"/>
      <c r="W48" s="287"/>
      <c r="X48" s="287"/>
    </row>
    <row r="49" spans="1:24" ht="15" customHeight="1" x14ac:dyDescent="0.25">
      <c r="A49" s="277"/>
      <c r="B49" s="762"/>
      <c r="C49" s="762"/>
      <c r="D49" s="831"/>
      <c r="E49" s="762"/>
      <c r="F49" s="762"/>
      <c r="G49" s="761">
        <f t="shared" si="1"/>
        <v>0</v>
      </c>
      <c r="H49" s="818"/>
      <c r="I49" s="762"/>
      <c r="J49" s="819">
        <f t="shared" si="2"/>
        <v>0</v>
      </c>
      <c r="K49" s="818"/>
      <c r="L49" s="762"/>
      <c r="M49" s="819">
        <f t="shared" si="3"/>
        <v>0</v>
      </c>
      <c r="N49" s="818"/>
      <c r="O49" s="826"/>
      <c r="P49" s="761">
        <f t="shared" si="4"/>
        <v>0</v>
      </c>
      <c r="Q49" s="762"/>
      <c r="R49" s="761">
        <f t="shared" si="5"/>
        <v>0</v>
      </c>
      <c r="V49" s="276"/>
      <c r="W49" s="287"/>
      <c r="X49" s="287"/>
    </row>
    <row r="50" spans="1:24" ht="15" customHeight="1" x14ac:dyDescent="0.25">
      <c r="A50" s="277"/>
      <c r="B50" s="762"/>
      <c r="C50" s="762"/>
      <c r="D50" s="831"/>
      <c r="E50" s="762"/>
      <c r="F50" s="762"/>
      <c r="G50" s="761">
        <f t="shared" si="1"/>
        <v>0</v>
      </c>
      <c r="H50" s="818"/>
      <c r="I50" s="762"/>
      <c r="J50" s="819">
        <f t="shared" si="2"/>
        <v>0</v>
      </c>
      <c r="K50" s="818"/>
      <c r="L50" s="762"/>
      <c r="M50" s="819">
        <f t="shared" si="3"/>
        <v>0</v>
      </c>
      <c r="N50" s="818"/>
      <c r="O50" s="826"/>
      <c r="P50" s="761">
        <f t="shared" si="4"/>
        <v>0</v>
      </c>
      <c r="Q50" s="762"/>
      <c r="R50" s="761">
        <f t="shared" si="5"/>
        <v>0</v>
      </c>
      <c r="V50" s="276"/>
      <c r="W50" s="287"/>
      <c r="X50" s="287"/>
    </row>
    <row r="51" spans="1:24" ht="15" customHeight="1" x14ac:dyDescent="0.25">
      <c r="A51" s="282" t="s">
        <v>630</v>
      </c>
      <c r="B51" s="765"/>
      <c r="C51" s="765"/>
      <c r="D51" s="829"/>
      <c r="E51" s="765"/>
      <c r="F51" s="765"/>
      <c r="G51" s="764">
        <f>SUM(G48:G50)</f>
        <v>0</v>
      </c>
      <c r="H51" s="821"/>
      <c r="I51" s="765"/>
      <c r="J51" s="822">
        <f>SUM(J48:J50)</f>
        <v>0</v>
      </c>
      <c r="K51" s="821"/>
      <c r="L51" s="765"/>
      <c r="M51" s="822">
        <f>SUM(M48:M50)</f>
        <v>0</v>
      </c>
      <c r="N51" s="821"/>
      <c r="O51" s="824"/>
      <c r="P51" s="764">
        <f>SUM(P48:P50)</f>
        <v>0</v>
      </c>
      <c r="Q51" s="765"/>
      <c r="R51" s="764">
        <f>SUM(R48:R50)</f>
        <v>0</v>
      </c>
    </row>
    <row r="52" spans="1:24" ht="15" customHeight="1" x14ac:dyDescent="0.25">
      <c r="C52" s="290"/>
      <c r="E52" s="287"/>
      <c r="F52" s="287"/>
      <c r="G52" s="287"/>
      <c r="K52" s="287"/>
      <c r="W52" s="291">
        <f>V37-V48</f>
        <v>0</v>
      </c>
    </row>
    <row r="53" spans="1:24" ht="15" customHeight="1" x14ac:dyDescent="0.25">
      <c r="B53" s="290"/>
      <c r="D53" s="287"/>
      <c r="E53" s="287"/>
      <c r="F53" s="287"/>
      <c r="J53" s="287"/>
      <c r="R53" s="292"/>
      <c r="S53" s="292"/>
      <c r="T53" s="292"/>
      <c r="U53" s="292"/>
      <c r="V53" s="291"/>
    </row>
    <row r="54" spans="1:24" ht="15" customHeight="1" x14ac:dyDescent="0.25">
      <c r="A54" s="255" t="s">
        <v>834</v>
      </c>
      <c r="B54" s="532" t="s">
        <v>265</v>
      </c>
      <c r="C54" s="533" t="s">
        <v>475</v>
      </c>
      <c r="D54" s="293" t="s">
        <v>476</v>
      </c>
      <c r="E54" s="287"/>
      <c r="F54" s="287"/>
      <c r="J54" s="287"/>
      <c r="R54" s="292"/>
      <c r="S54" s="292"/>
      <c r="T54" s="292"/>
      <c r="U54" s="292"/>
      <c r="V54" s="291"/>
    </row>
    <row r="55" spans="1:24" ht="15" customHeight="1" x14ac:dyDescent="0.25">
      <c r="A55" s="249"/>
      <c r="B55" s="533"/>
      <c r="C55" s="533"/>
      <c r="D55" s="249"/>
      <c r="E55" s="287"/>
      <c r="F55" s="287"/>
      <c r="J55" s="287"/>
      <c r="R55" s="292"/>
      <c r="S55" s="292"/>
      <c r="T55" s="292"/>
      <c r="U55" s="292"/>
      <c r="V55" s="291"/>
    </row>
    <row r="56" spans="1:24" ht="15" customHeight="1" x14ac:dyDescent="0.25">
      <c r="A56" s="249" t="s">
        <v>429</v>
      </c>
      <c r="D56" s="249">
        <f>B56*C56</f>
        <v>0</v>
      </c>
      <c r="E56" s="287"/>
      <c r="F56" s="287"/>
      <c r="J56" s="287"/>
      <c r="R56" s="292"/>
      <c r="S56" s="292"/>
      <c r="T56" s="292"/>
      <c r="U56" s="292"/>
      <c r="V56" s="291"/>
    </row>
    <row r="57" spans="1:24" ht="15" customHeight="1" x14ac:dyDescent="0.25">
      <c r="A57" s="249" t="s">
        <v>430</v>
      </c>
      <c r="B57" s="294"/>
      <c r="C57" s="294"/>
      <c r="D57" s="294">
        <f>B57*C57</f>
        <v>0</v>
      </c>
      <c r="E57" s="287"/>
      <c r="F57" s="287"/>
      <c r="J57" s="287"/>
      <c r="R57" s="292"/>
      <c r="S57" s="292"/>
      <c r="T57" s="292"/>
      <c r="U57" s="292"/>
      <c r="V57" s="291"/>
    </row>
    <row r="58" spans="1:24" ht="15" customHeight="1" x14ac:dyDescent="0.25">
      <c r="A58" s="295" t="s">
        <v>477</v>
      </c>
      <c r="B58" s="296"/>
      <c r="C58" s="296"/>
      <c r="D58" s="297">
        <f>D56-D57</f>
        <v>0</v>
      </c>
      <c r="E58" s="298" t="s">
        <v>631</v>
      </c>
      <c r="F58" s="287"/>
      <c r="J58" s="287"/>
      <c r="R58" s="292"/>
      <c r="S58" s="292"/>
      <c r="T58" s="292"/>
      <c r="U58" s="292"/>
      <c r="V58" s="291"/>
    </row>
    <row r="59" spans="1:24" ht="15" customHeight="1" x14ac:dyDescent="0.25">
      <c r="B59" s="276"/>
      <c r="C59" s="276"/>
      <c r="D59" s="299"/>
      <c r="E59" s="287"/>
      <c r="F59" s="287"/>
      <c r="J59" s="287"/>
      <c r="R59" s="292"/>
      <c r="S59" s="292"/>
      <c r="T59" s="292"/>
      <c r="U59" s="292"/>
      <c r="V59" s="291"/>
    </row>
    <row r="60" spans="1:24" ht="15" customHeight="1" x14ac:dyDescent="0.2">
      <c r="B60" s="290"/>
      <c r="D60" s="287"/>
      <c r="E60" s="287"/>
      <c r="F60" s="287"/>
    </row>
    <row r="61" spans="1:24" ht="15" customHeight="1" x14ac:dyDescent="0.25">
      <c r="A61" s="255" t="s">
        <v>431</v>
      </c>
      <c r="B61" s="290"/>
      <c r="D61" s="287"/>
      <c r="E61" s="287"/>
      <c r="F61" s="287"/>
    </row>
    <row r="62" spans="1:24" ht="15" customHeight="1" x14ac:dyDescent="0.25">
      <c r="A62" s="249"/>
      <c r="B62" s="249"/>
      <c r="C62" s="290"/>
      <c r="E62" s="287"/>
      <c r="F62" s="287"/>
      <c r="G62" s="287"/>
    </row>
    <row r="63" spans="1:24" ht="15" customHeight="1" x14ac:dyDescent="0.25">
      <c r="A63" s="885" t="s">
        <v>263</v>
      </c>
      <c r="B63" s="885" t="s">
        <v>264</v>
      </c>
      <c r="C63" s="887" t="s">
        <v>625</v>
      </c>
      <c r="D63" s="888"/>
      <c r="E63" s="889"/>
      <c r="F63" s="890" t="s">
        <v>584</v>
      </c>
      <c r="G63" s="891"/>
      <c r="H63" s="255"/>
      <c r="I63" s="884"/>
      <c r="J63" s="884"/>
      <c r="K63" s="884"/>
      <c r="L63" s="884"/>
      <c r="M63" s="884"/>
      <c r="N63" s="884"/>
      <c r="O63" s="533"/>
      <c r="P63" s="533"/>
      <c r="R63" s="255"/>
      <c r="S63" s="532"/>
      <c r="T63" s="533"/>
      <c r="U63" s="249"/>
      <c r="V63" s="883"/>
      <c r="W63" s="883"/>
      <c r="X63" s="884"/>
    </row>
    <row r="64" spans="1:24" ht="15" customHeight="1" thickBot="1" x14ac:dyDescent="0.3">
      <c r="A64" s="886"/>
      <c r="B64" s="886"/>
      <c r="C64" s="258" t="s">
        <v>265</v>
      </c>
      <c r="D64" s="259" t="s">
        <v>266</v>
      </c>
      <c r="E64" s="258" t="s">
        <v>30</v>
      </c>
      <c r="F64" s="260" t="s">
        <v>585</v>
      </c>
      <c r="G64" s="260" t="s">
        <v>47</v>
      </c>
      <c r="H64" s="255"/>
      <c r="I64" s="533"/>
      <c r="J64" s="533"/>
      <c r="K64" s="533"/>
      <c r="L64" s="533"/>
      <c r="M64" s="533"/>
      <c r="N64" s="533"/>
      <c r="O64" s="533"/>
      <c r="P64" s="533"/>
      <c r="R64" s="249"/>
      <c r="S64" s="533"/>
      <c r="T64" s="533"/>
      <c r="U64" s="249"/>
      <c r="V64" s="533"/>
      <c r="W64" s="533"/>
      <c r="X64" s="533"/>
    </row>
    <row r="65" spans="1:24" ht="15" customHeight="1" thickTop="1" x14ac:dyDescent="0.25">
      <c r="A65" s="300" t="s">
        <v>632</v>
      </c>
      <c r="B65" s="301"/>
      <c r="C65" s="757"/>
      <c r="D65" s="758"/>
      <c r="E65" s="758"/>
      <c r="F65" s="759"/>
      <c r="G65" s="757"/>
      <c r="H65" s="306"/>
      <c r="I65" s="307"/>
      <c r="J65" s="308"/>
      <c r="K65" s="306"/>
      <c r="L65" s="307"/>
      <c r="M65" s="299"/>
      <c r="N65" s="276"/>
      <c r="O65" s="276"/>
      <c r="P65" s="276"/>
      <c r="R65" s="249"/>
      <c r="V65" s="276"/>
      <c r="W65" s="276"/>
      <c r="X65" s="276"/>
    </row>
    <row r="66" spans="1:24" ht="15" customHeight="1" x14ac:dyDescent="0.25">
      <c r="A66" s="277" t="s">
        <v>629</v>
      </c>
      <c r="B66" s="278"/>
      <c r="C66" s="760"/>
      <c r="D66" s="760"/>
      <c r="E66" s="761">
        <f t="shared" ref="E66:E73" si="6">C66*D66</f>
        <v>0</v>
      </c>
      <c r="F66" s="762"/>
      <c r="G66" s="761">
        <f>+C66*F66</f>
        <v>0</v>
      </c>
      <c r="H66" s="306"/>
      <c r="I66" s="307"/>
      <c r="J66" s="276"/>
      <c r="K66" s="306"/>
      <c r="L66" s="307"/>
      <c r="M66" s="299"/>
      <c r="N66" s="276"/>
      <c r="O66" s="276"/>
      <c r="P66" s="276"/>
      <c r="R66" s="249"/>
      <c r="S66" s="249"/>
      <c r="T66" s="249"/>
      <c r="U66" s="249"/>
      <c r="V66" s="276"/>
      <c r="W66" s="276"/>
      <c r="X66" s="276"/>
    </row>
    <row r="67" spans="1:24" ht="15" customHeight="1" x14ac:dyDescent="0.25">
      <c r="A67" s="277"/>
      <c r="B67" s="278"/>
      <c r="C67" s="760"/>
      <c r="D67" s="760"/>
      <c r="E67" s="761">
        <f t="shared" si="6"/>
        <v>0</v>
      </c>
      <c r="F67" s="762"/>
      <c r="G67" s="761">
        <f t="shared" ref="G67:G68" si="7">+C67*F67</f>
        <v>0</v>
      </c>
      <c r="H67" s="306"/>
      <c r="I67" s="307"/>
      <c r="J67" s="308"/>
      <c r="K67" s="306"/>
      <c r="L67" s="307"/>
      <c r="M67" s="299"/>
      <c r="N67" s="276"/>
      <c r="O67" s="276"/>
      <c r="P67" s="276"/>
      <c r="S67" s="276"/>
      <c r="T67" s="276"/>
      <c r="U67" s="299"/>
      <c r="V67" s="276"/>
      <c r="W67" s="276"/>
      <c r="X67" s="276"/>
    </row>
    <row r="68" spans="1:24" ht="15" customHeight="1" x14ac:dyDescent="0.25">
      <c r="A68" s="277"/>
      <c r="B68" s="278"/>
      <c r="C68" s="760"/>
      <c r="D68" s="760"/>
      <c r="E68" s="761">
        <f t="shared" si="6"/>
        <v>0</v>
      </c>
      <c r="F68" s="762"/>
      <c r="G68" s="761">
        <f t="shared" si="7"/>
        <v>0</v>
      </c>
      <c r="H68" s="306"/>
      <c r="I68" s="307"/>
      <c r="J68" s="299"/>
      <c r="K68" s="306"/>
      <c r="L68" s="307"/>
      <c r="M68" s="299"/>
      <c r="N68" s="276"/>
      <c r="O68" s="276"/>
      <c r="P68" s="276"/>
      <c r="S68" s="276"/>
      <c r="T68" s="276"/>
      <c r="U68" s="299"/>
      <c r="V68" s="276"/>
      <c r="W68" s="276"/>
      <c r="X68" s="276"/>
    </row>
    <row r="69" spans="1:24" ht="15" customHeight="1" x14ac:dyDescent="0.25">
      <c r="A69" s="282" t="s">
        <v>633</v>
      </c>
      <c r="B69" s="283"/>
      <c r="C69" s="763"/>
      <c r="D69" s="763"/>
      <c r="E69" s="764">
        <f>SUM(E66:E68)</f>
        <v>0</v>
      </c>
      <c r="F69" s="765"/>
      <c r="G69" s="764">
        <f>SUM(G66:G68)</f>
        <v>0</v>
      </c>
      <c r="H69" s="306"/>
      <c r="I69" s="307"/>
      <c r="J69" s="299"/>
      <c r="K69" s="306"/>
      <c r="L69" s="307"/>
      <c r="M69" s="299"/>
      <c r="N69" s="276"/>
      <c r="O69" s="276"/>
      <c r="P69" s="276"/>
      <c r="S69" s="276"/>
      <c r="T69" s="276"/>
      <c r="U69" s="299"/>
      <c r="V69" s="276"/>
      <c r="W69" s="276"/>
      <c r="X69" s="276"/>
    </row>
    <row r="70" spans="1:24" ht="15" customHeight="1" x14ac:dyDescent="0.25">
      <c r="A70" s="300" t="s">
        <v>634</v>
      </c>
      <c r="B70" s="301"/>
      <c r="C70" s="757"/>
      <c r="D70" s="757"/>
      <c r="E70" s="757"/>
      <c r="F70" s="759"/>
      <c r="G70" s="757"/>
      <c r="H70" s="306"/>
      <c r="I70" s="307"/>
      <c r="J70" s="299"/>
      <c r="K70" s="306"/>
      <c r="L70" s="307"/>
      <c r="M70" s="299"/>
      <c r="N70" s="276"/>
      <c r="O70" s="276"/>
      <c r="P70" s="276"/>
      <c r="S70" s="276"/>
      <c r="T70" s="276"/>
      <c r="U70" s="299"/>
      <c r="V70" s="276"/>
      <c r="W70" s="276"/>
      <c r="X70" s="276"/>
    </row>
    <row r="71" spans="1:24" ht="15" customHeight="1" x14ac:dyDescent="0.25">
      <c r="A71" s="277" t="s">
        <v>629</v>
      </c>
      <c r="B71" s="278"/>
      <c r="C71" s="760"/>
      <c r="D71" s="760"/>
      <c r="E71" s="761">
        <f t="shared" si="6"/>
        <v>0</v>
      </c>
      <c r="F71" s="762"/>
      <c r="G71" s="761">
        <f t="shared" ref="G71:G73" si="8">+C71*F71</f>
        <v>0</v>
      </c>
      <c r="H71" s="306"/>
      <c r="I71" s="307"/>
      <c r="J71" s="299"/>
      <c r="K71" s="306"/>
      <c r="L71" s="307"/>
      <c r="M71" s="299"/>
      <c r="N71" s="276"/>
      <c r="O71" s="276"/>
      <c r="P71" s="276"/>
      <c r="S71" s="276"/>
      <c r="T71" s="276"/>
      <c r="U71" s="299"/>
      <c r="V71" s="276"/>
      <c r="W71" s="276"/>
      <c r="X71" s="276"/>
    </row>
    <row r="72" spans="1:24" ht="15" customHeight="1" x14ac:dyDescent="0.25">
      <c r="A72" s="277"/>
      <c r="B72" s="278"/>
      <c r="C72" s="760"/>
      <c r="D72" s="760"/>
      <c r="E72" s="761">
        <f t="shared" si="6"/>
        <v>0</v>
      </c>
      <c r="F72" s="762"/>
      <c r="G72" s="761">
        <f t="shared" si="8"/>
        <v>0</v>
      </c>
      <c r="H72" s="306"/>
      <c r="I72" s="307"/>
      <c r="J72" s="299"/>
      <c r="K72" s="306"/>
      <c r="L72" s="307"/>
      <c r="M72" s="299"/>
      <c r="N72" s="276"/>
      <c r="O72" s="276"/>
      <c r="P72" s="276"/>
      <c r="S72" s="276"/>
      <c r="T72" s="276"/>
      <c r="U72" s="299"/>
      <c r="V72" s="276"/>
      <c r="W72" s="276"/>
      <c r="X72" s="276"/>
    </row>
    <row r="73" spans="1:24" ht="15" customHeight="1" x14ac:dyDescent="0.25">
      <c r="A73" s="277"/>
      <c r="B73" s="278"/>
      <c r="C73" s="760"/>
      <c r="D73" s="760"/>
      <c r="E73" s="761">
        <f t="shared" si="6"/>
        <v>0</v>
      </c>
      <c r="F73" s="762"/>
      <c r="G73" s="761">
        <f t="shared" si="8"/>
        <v>0</v>
      </c>
      <c r="H73" s="306"/>
      <c r="I73" s="307"/>
      <c r="J73" s="299"/>
      <c r="K73" s="306"/>
      <c r="L73" s="307"/>
      <c r="M73" s="299"/>
      <c r="N73" s="276"/>
      <c r="O73" s="276"/>
      <c r="P73" s="276"/>
      <c r="S73" s="276"/>
      <c r="T73" s="276"/>
      <c r="U73" s="299"/>
      <c r="V73" s="276"/>
      <c r="W73" s="276"/>
      <c r="X73" s="276"/>
    </row>
    <row r="74" spans="1:24" ht="15" customHeight="1" x14ac:dyDescent="0.25">
      <c r="A74" s="282" t="s">
        <v>635</v>
      </c>
      <c r="B74" s="282"/>
      <c r="C74" s="763"/>
      <c r="D74" s="763"/>
      <c r="E74" s="764">
        <f>SUM(E71:E73)</f>
        <v>0</v>
      </c>
      <c r="F74" s="765"/>
      <c r="G74" s="764">
        <f>SUM(G71:G73)</f>
        <v>0</v>
      </c>
      <c r="H74" s="306"/>
      <c r="I74" s="307"/>
      <c r="J74" s="249"/>
      <c r="K74" s="306"/>
      <c r="L74" s="307"/>
      <c r="M74" s="249"/>
      <c r="N74" s="249"/>
      <c r="O74" s="249"/>
      <c r="P74" s="249"/>
      <c r="S74" s="249"/>
      <c r="T74" s="249"/>
      <c r="U74" s="299"/>
      <c r="V74" s="276"/>
      <c r="W74" s="276"/>
      <c r="X74" s="276"/>
    </row>
    <row r="75" spans="1:24" ht="15" customHeight="1" x14ac:dyDescent="0.25">
      <c r="C75" s="290"/>
      <c r="E75" s="287"/>
      <c r="F75" s="287"/>
      <c r="G75" s="287"/>
      <c r="K75" s="287"/>
      <c r="S75" s="292"/>
      <c r="T75" s="292"/>
      <c r="U75" s="292"/>
      <c r="V75" s="292"/>
      <c r="W75" s="291"/>
    </row>
    <row r="76" spans="1:24" ht="15" customHeight="1" x14ac:dyDescent="0.2"/>
    <row r="77" spans="1:24" ht="15" customHeight="1" x14ac:dyDescent="0.25">
      <c r="A77" s="257" t="s">
        <v>423</v>
      </c>
      <c r="B77" s="257"/>
      <c r="C77" s="533"/>
      <c r="D77" s="249"/>
      <c r="E77" s="883"/>
      <c r="F77" s="883"/>
      <c r="G77" s="884"/>
    </row>
    <row r="78" spans="1:24" ht="15" customHeight="1" x14ac:dyDescent="0.25">
      <c r="A78" s="257"/>
      <c r="B78" s="257"/>
      <c r="C78" s="533"/>
      <c r="D78" s="249"/>
      <c r="E78" s="533"/>
      <c r="F78" s="533"/>
      <c r="G78" s="533"/>
    </row>
    <row r="79" spans="1:24" ht="15" customHeight="1" x14ac:dyDescent="0.25">
      <c r="A79" s="249" t="s">
        <v>481</v>
      </c>
      <c r="E79" s="276"/>
      <c r="F79" s="276"/>
      <c r="G79" s="276"/>
    </row>
    <row r="80" spans="1:24" ht="15" customHeight="1" thickBot="1" x14ac:dyDescent="0.3">
      <c r="A80" s="249" t="s">
        <v>430</v>
      </c>
      <c r="B80" s="309"/>
      <c r="C80" s="249"/>
      <c r="D80" s="249"/>
      <c r="E80" s="276"/>
      <c r="F80" s="276"/>
      <c r="G80" s="276"/>
    </row>
    <row r="81" spans="1:27" ht="15" customHeight="1" thickTop="1" x14ac:dyDescent="0.25">
      <c r="A81" s="295" t="s">
        <v>423</v>
      </c>
      <c r="B81" s="297">
        <f>B79-B80</f>
        <v>0</v>
      </c>
      <c r="C81" s="298" t="s">
        <v>482</v>
      </c>
    </row>
    <row r="82" spans="1:27" ht="15" customHeight="1" x14ac:dyDescent="0.2"/>
    <row r="83" spans="1:27" ht="15" customHeight="1" x14ac:dyDescent="0.2"/>
    <row r="84" spans="1:27" ht="15" customHeight="1" x14ac:dyDescent="0.25">
      <c r="A84" s="249"/>
      <c r="B84" s="97"/>
      <c r="D84" s="310"/>
      <c r="E84" s="310"/>
      <c r="F84" s="311"/>
      <c r="AA84" s="249"/>
    </row>
    <row r="85" spans="1:27" ht="15" customHeight="1" x14ac:dyDescent="0.25">
      <c r="A85" s="249"/>
      <c r="B85" s="97"/>
      <c r="D85" s="310"/>
      <c r="E85" s="310"/>
      <c r="F85" s="311"/>
      <c r="AA85" s="249"/>
    </row>
    <row r="86" spans="1:27" ht="15" customHeight="1" x14ac:dyDescent="0.25">
      <c r="A86" s="113" t="s">
        <v>385</v>
      </c>
      <c r="B86" s="7"/>
      <c r="C86" s="7"/>
      <c r="D86" s="7"/>
      <c r="E86" s="139"/>
      <c r="F86" s="139"/>
      <c r="G86" s="7"/>
    </row>
    <row r="87" spans="1:27" ht="15" x14ac:dyDescent="0.25">
      <c r="A87" s="7"/>
      <c r="B87" s="7"/>
      <c r="C87" s="7"/>
      <c r="D87" s="7"/>
      <c r="E87" s="7"/>
      <c r="F87" s="139"/>
      <c r="G87" s="7"/>
      <c r="H87" s="7"/>
    </row>
    <row r="88" spans="1:27" ht="45" x14ac:dyDescent="0.2">
      <c r="A88" s="312" t="s">
        <v>487</v>
      </c>
      <c r="B88" s="312"/>
      <c r="C88" s="312" t="s">
        <v>460</v>
      </c>
      <c r="D88" s="312" t="s">
        <v>576</v>
      </c>
      <c r="E88" s="312" t="s">
        <v>461</v>
      </c>
      <c r="F88" s="312" t="s">
        <v>266</v>
      </c>
      <c r="G88" s="312" t="s">
        <v>583</v>
      </c>
      <c r="H88" s="312" t="s">
        <v>582</v>
      </c>
    </row>
    <row r="89" spans="1:27" ht="30" x14ac:dyDescent="0.25">
      <c r="A89" s="609" t="s">
        <v>697</v>
      </c>
      <c r="B89" s="121" t="s">
        <v>624</v>
      </c>
      <c r="C89" s="746"/>
      <c r="D89" s="746"/>
      <c r="E89" s="746"/>
      <c r="F89" s="135">
        <f>+D89*E89</f>
        <v>0</v>
      </c>
      <c r="G89" s="747"/>
      <c r="H89" s="135">
        <f>D89*F89</f>
        <v>0</v>
      </c>
    </row>
    <row r="90" spans="1:27" ht="30" x14ac:dyDescent="0.25">
      <c r="A90" s="609" t="s">
        <v>697</v>
      </c>
      <c r="B90" s="121" t="s">
        <v>624</v>
      </c>
      <c r="C90" s="135"/>
      <c r="D90" s="135"/>
      <c r="E90" s="135"/>
      <c r="F90" s="135">
        <f>+D90*E90</f>
        <v>0</v>
      </c>
      <c r="G90" s="747"/>
      <c r="H90" s="135">
        <f t="shared" ref="H90:H93" si="9">D90*F90</f>
        <v>0</v>
      </c>
    </row>
    <row r="91" spans="1:27" ht="30" x14ac:dyDescent="0.25">
      <c r="A91" s="609" t="s">
        <v>697</v>
      </c>
      <c r="B91" s="121" t="s">
        <v>624</v>
      </c>
      <c r="C91" s="135"/>
      <c r="D91" s="135"/>
      <c r="E91" s="135"/>
      <c r="F91" s="135">
        <f>+D91*E91</f>
        <v>0</v>
      </c>
      <c r="G91" s="747"/>
      <c r="H91" s="135">
        <f t="shared" si="9"/>
        <v>0</v>
      </c>
    </row>
    <row r="92" spans="1:27" ht="30" x14ac:dyDescent="0.25">
      <c r="A92" s="609" t="s">
        <v>697</v>
      </c>
      <c r="B92" s="121" t="s">
        <v>624</v>
      </c>
      <c r="C92" s="135"/>
      <c r="D92" s="135"/>
      <c r="E92" s="135"/>
      <c r="F92" s="135">
        <f>+D92*E92</f>
        <v>0</v>
      </c>
      <c r="G92" s="747"/>
      <c r="H92" s="135">
        <f t="shared" si="9"/>
        <v>0</v>
      </c>
    </row>
    <row r="93" spans="1:27" ht="30.75" thickBot="1" x14ac:dyDescent="0.3">
      <c r="A93" s="610" t="s">
        <v>697</v>
      </c>
      <c r="B93" s="608" t="s">
        <v>624</v>
      </c>
      <c r="C93" s="611"/>
      <c r="D93" s="611"/>
      <c r="E93" s="611"/>
      <c r="F93" s="611">
        <f>+D93*E93</f>
        <v>0</v>
      </c>
      <c r="G93" s="748"/>
      <c r="H93" s="611">
        <f t="shared" si="9"/>
        <v>0</v>
      </c>
    </row>
    <row r="94" spans="1:27" ht="15.75" thickBot="1" x14ac:dyDescent="0.3">
      <c r="A94" s="612" t="s">
        <v>321</v>
      </c>
      <c r="B94" s="613"/>
      <c r="C94" s="779"/>
      <c r="D94" s="614"/>
      <c r="E94" s="614"/>
      <c r="F94" s="749"/>
      <c r="G94" s="750">
        <f>+G89+G90+G91+G92+G93</f>
        <v>0</v>
      </c>
      <c r="H94" s="750">
        <f>+H89+H90+H91+H92+H93</f>
        <v>0</v>
      </c>
    </row>
    <row r="95" spans="1:27" ht="15" x14ac:dyDescent="0.25">
      <c r="A95" s="113"/>
      <c r="B95" s="113"/>
      <c r="C95" s="7"/>
      <c r="D95" s="7"/>
      <c r="E95" s="315"/>
      <c r="F95" s="315"/>
      <c r="G95" s="318"/>
      <c r="H95" s="7"/>
      <c r="I95" s="318"/>
    </row>
    <row r="96" spans="1:27" x14ac:dyDescent="0.2">
      <c r="C96" s="290"/>
      <c r="E96" s="310"/>
      <c r="F96" s="310"/>
      <c r="G96" s="311"/>
    </row>
    <row r="98" spans="1:14" ht="15" x14ac:dyDescent="0.25">
      <c r="A98" s="113" t="s">
        <v>581</v>
      </c>
      <c r="B98" s="113"/>
    </row>
    <row r="100" spans="1:14" ht="15" x14ac:dyDescent="0.25">
      <c r="A100" s="313" t="s">
        <v>446</v>
      </c>
      <c r="B100" s="121" t="s">
        <v>624</v>
      </c>
      <c r="C100" s="121" t="s">
        <v>624</v>
      </c>
      <c r="D100" s="121" t="s">
        <v>624</v>
      </c>
      <c r="E100" s="121" t="s">
        <v>624</v>
      </c>
      <c r="F100" s="121" t="s">
        <v>624</v>
      </c>
      <c r="G100" s="121" t="s">
        <v>624</v>
      </c>
      <c r="H100" s="121" t="s">
        <v>624</v>
      </c>
      <c r="I100" s="121" t="s">
        <v>624</v>
      </c>
      <c r="J100" s="314"/>
    </row>
    <row r="101" spans="1:14" ht="15" x14ac:dyDescent="0.25">
      <c r="A101" s="138" t="s">
        <v>586</v>
      </c>
      <c r="B101" s="137"/>
      <c r="C101" s="137"/>
      <c r="D101" s="137"/>
      <c r="E101" s="137"/>
      <c r="F101" s="137"/>
      <c r="G101" s="137"/>
      <c r="H101" s="137"/>
      <c r="I101" s="137"/>
      <c r="J101" s="7"/>
    </row>
    <row r="102" spans="1:14" ht="15" x14ac:dyDescent="0.25">
      <c r="A102" s="138" t="s">
        <v>587</v>
      </c>
      <c r="B102" s="121"/>
      <c r="C102" s="121"/>
      <c r="D102" s="121"/>
      <c r="E102" s="121"/>
      <c r="F102" s="121"/>
      <c r="G102" s="121"/>
      <c r="H102" s="121"/>
      <c r="I102" s="121"/>
      <c r="J102" s="7"/>
    </row>
    <row r="103" spans="1:14" ht="15" x14ac:dyDescent="0.25">
      <c r="A103" s="138" t="s">
        <v>852</v>
      </c>
      <c r="B103" s="121"/>
      <c r="C103" s="121"/>
      <c r="D103" s="121"/>
      <c r="E103" s="121"/>
      <c r="F103" s="121"/>
      <c r="G103" s="121"/>
      <c r="H103" s="121"/>
      <c r="I103" s="121"/>
      <c r="J103" s="7"/>
    </row>
    <row r="104" spans="1:14" ht="15.75" thickBot="1" x14ac:dyDescent="0.3">
      <c r="A104" s="138" t="s">
        <v>588</v>
      </c>
      <c r="B104" s="608"/>
      <c r="C104" s="608"/>
      <c r="D104" s="608"/>
      <c r="E104" s="608"/>
      <c r="F104" s="608"/>
      <c r="G104" s="608"/>
      <c r="H104" s="608"/>
      <c r="I104" s="608"/>
      <c r="J104" s="108" t="s">
        <v>4</v>
      </c>
    </row>
    <row r="105" spans="1:14" ht="15.75" thickBot="1" x14ac:dyDescent="0.3">
      <c r="A105" s="606" t="s">
        <v>590</v>
      </c>
      <c r="B105" s="781"/>
      <c r="C105" s="782"/>
      <c r="D105" s="782"/>
      <c r="E105" s="782"/>
      <c r="F105" s="783"/>
      <c r="G105" s="783"/>
      <c r="H105" s="783"/>
      <c r="I105" s="784"/>
      <c r="J105" s="750">
        <f>SUM(B105:I105)</f>
        <v>0</v>
      </c>
      <c r="M105" s="7"/>
    </row>
    <row r="106" spans="1:14" ht="30.75" thickBot="1" x14ac:dyDescent="0.3">
      <c r="A106" s="607" t="s">
        <v>591</v>
      </c>
      <c r="B106" s="785"/>
      <c r="C106" s="786"/>
      <c r="D106" s="786"/>
      <c r="E106" s="786"/>
      <c r="F106" s="787"/>
      <c r="G106" s="787"/>
      <c r="H106" s="787"/>
      <c r="I106" s="788"/>
      <c r="J106" s="750">
        <f>SUM(B106:I106)</f>
        <v>0</v>
      </c>
    </row>
    <row r="108" spans="1:14" ht="15" x14ac:dyDescent="0.25">
      <c r="A108" s="255" t="s">
        <v>640</v>
      </c>
      <c r="B108" s="255"/>
    </row>
    <row r="110" spans="1:14" ht="45" x14ac:dyDescent="0.2">
      <c r="A110" s="312" t="s">
        <v>488</v>
      </c>
      <c r="B110" s="312" t="s">
        <v>594</v>
      </c>
      <c r="C110" s="312" t="s">
        <v>489</v>
      </c>
      <c r="D110" s="312" t="s">
        <v>592</v>
      </c>
      <c r="E110" s="312" t="s">
        <v>490</v>
      </c>
      <c r="F110" s="312" t="s">
        <v>491</v>
      </c>
      <c r="G110" s="312" t="s">
        <v>460</v>
      </c>
      <c r="H110" s="312" t="s">
        <v>636</v>
      </c>
      <c r="I110" s="312" t="s">
        <v>492</v>
      </c>
      <c r="J110" s="312" t="s">
        <v>94</v>
      </c>
      <c r="K110" s="312" t="s">
        <v>593</v>
      </c>
      <c r="L110" s="312" t="s">
        <v>637</v>
      </c>
      <c r="M110" s="312" t="s">
        <v>638</v>
      </c>
      <c r="N110" s="312" t="s">
        <v>639</v>
      </c>
    </row>
    <row r="111" spans="1:14" ht="15" x14ac:dyDescent="0.25">
      <c r="A111" s="121"/>
      <c r="B111" s="121"/>
      <c r="C111" s="121"/>
      <c r="D111" s="121"/>
      <c r="E111" s="121"/>
      <c r="F111" s="121"/>
      <c r="G111" s="135"/>
      <c r="H111" s="135"/>
      <c r="I111" s="135"/>
      <c r="J111" s="135"/>
      <c r="K111" s="789">
        <f>+I111*J111</f>
        <v>0</v>
      </c>
      <c r="L111" s="135"/>
      <c r="M111" s="789">
        <f>+J111*K111</f>
        <v>0</v>
      </c>
      <c r="N111" s="789">
        <f>+K111*L111</f>
        <v>0</v>
      </c>
    </row>
    <row r="112" spans="1:14" ht="15" x14ac:dyDescent="0.25">
      <c r="A112" s="121"/>
      <c r="B112" s="121"/>
      <c r="C112" s="121"/>
      <c r="D112" s="121"/>
      <c r="E112" s="121"/>
      <c r="F112" s="121"/>
      <c r="G112" s="135"/>
      <c r="H112" s="135"/>
      <c r="I112" s="135"/>
      <c r="J112" s="135"/>
      <c r="K112" s="789">
        <f t="shared" ref="K112:K117" si="10">+I112*J112</f>
        <v>0</v>
      </c>
      <c r="L112" s="135"/>
      <c r="M112" s="789">
        <f t="shared" ref="M112:N117" si="11">+J112*K112</f>
        <v>0</v>
      </c>
      <c r="N112" s="789">
        <f t="shared" si="11"/>
        <v>0</v>
      </c>
    </row>
    <row r="113" spans="1:14" ht="15" x14ac:dyDescent="0.25">
      <c r="A113" s="121"/>
      <c r="B113" s="121"/>
      <c r="C113" s="121"/>
      <c r="D113" s="121"/>
      <c r="E113" s="121"/>
      <c r="F113" s="121"/>
      <c r="G113" s="135"/>
      <c r="H113" s="135"/>
      <c r="I113" s="135"/>
      <c r="J113" s="135"/>
      <c r="K113" s="789">
        <f t="shared" si="10"/>
        <v>0</v>
      </c>
      <c r="L113" s="135"/>
      <c r="M113" s="789">
        <f t="shared" si="11"/>
        <v>0</v>
      </c>
      <c r="N113" s="789">
        <f t="shared" si="11"/>
        <v>0</v>
      </c>
    </row>
    <row r="114" spans="1:14" ht="15" x14ac:dyDescent="0.25">
      <c r="A114" s="121"/>
      <c r="B114" s="121"/>
      <c r="C114" s="121"/>
      <c r="D114" s="121"/>
      <c r="E114" s="121"/>
      <c r="F114" s="121"/>
      <c r="G114" s="135"/>
      <c r="H114" s="135"/>
      <c r="I114" s="135"/>
      <c r="J114" s="135"/>
      <c r="K114" s="789">
        <f t="shared" si="10"/>
        <v>0</v>
      </c>
      <c r="L114" s="135"/>
      <c r="M114" s="789">
        <f t="shared" si="11"/>
        <v>0</v>
      </c>
      <c r="N114" s="789">
        <f t="shared" si="11"/>
        <v>0</v>
      </c>
    </row>
    <row r="115" spans="1:14" ht="15" x14ac:dyDescent="0.25">
      <c r="A115" s="121"/>
      <c r="B115" s="121"/>
      <c r="C115" s="121"/>
      <c r="D115" s="121"/>
      <c r="E115" s="121"/>
      <c r="F115" s="121"/>
      <c r="G115" s="135"/>
      <c r="H115" s="135"/>
      <c r="I115" s="135"/>
      <c r="J115" s="135"/>
      <c r="K115" s="789">
        <f t="shared" si="10"/>
        <v>0</v>
      </c>
      <c r="L115" s="135"/>
      <c r="M115" s="789">
        <f t="shared" si="11"/>
        <v>0</v>
      </c>
      <c r="N115" s="789">
        <f t="shared" si="11"/>
        <v>0</v>
      </c>
    </row>
    <row r="116" spans="1:14" ht="15" x14ac:dyDescent="0.25">
      <c r="A116" s="121"/>
      <c r="B116" s="121"/>
      <c r="C116" s="121"/>
      <c r="D116" s="121"/>
      <c r="E116" s="121"/>
      <c r="F116" s="121"/>
      <c r="G116" s="135"/>
      <c r="H116" s="135"/>
      <c r="I116" s="135"/>
      <c r="J116" s="135"/>
      <c r="K116" s="789">
        <f t="shared" si="10"/>
        <v>0</v>
      </c>
      <c r="L116" s="135"/>
      <c r="M116" s="789">
        <f t="shared" si="11"/>
        <v>0</v>
      </c>
      <c r="N116" s="789">
        <f t="shared" si="11"/>
        <v>0</v>
      </c>
    </row>
    <row r="117" spans="1:14" ht="15" x14ac:dyDescent="0.25">
      <c r="A117" s="121"/>
      <c r="B117" s="121"/>
      <c r="C117" s="121"/>
      <c r="D117" s="121"/>
      <c r="E117" s="121"/>
      <c r="F117" s="121"/>
      <c r="G117" s="135"/>
      <c r="H117" s="135"/>
      <c r="I117" s="135"/>
      <c r="J117" s="135"/>
      <c r="K117" s="789">
        <f t="shared" si="10"/>
        <v>0</v>
      </c>
      <c r="L117" s="135"/>
      <c r="M117" s="789">
        <f t="shared" si="11"/>
        <v>0</v>
      </c>
      <c r="N117" s="789">
        <f>+K117*L117</f>
        <v>0</v>
      </c>
    </row>
    <row r="118" spans="1:14" ht="15" x14ac:dyDescent="0.25">
      <c r="A118" s="316" t="s">
        <v>4</v>
      </c>
      <c r="B118" s="317"/>
      <c r="C118" s="317"/>
      <c r="D118" s="317"/>
      <c r="E118" s="317"/>
      <c r="F118" s="317"/>
      <c r="G118" s="789"/>
      <c r="H118" s="790">
        <f>SUM(H111:H117)</f>
        <v>0</v>
      </c>
      <c r="I118" s="789"/>
      <c r="J118" s="789"/>
      <c r="K118" s="789"/>
      <c r="L118" s="792"/>
      <c r="M118" s="790">
        <f>SUM(M111:M117)</f>
        <v>0</v>
      </c>
      <c r="N118" s="790">
        <f>SUM(N111:N117)</f>
        <v>0</v>
      </c>
    </row>
    <row r="120" spans="1:14" ht="15" hidden="1" x14ac:dyDescent="0.25">
      <c r="A120" s="255" t="s">
        <v>645</v>
      </c>
      <c r="B120" s="255"/>
    </row>
    <row r="121" spans="1:14" ht="15" hidden="1" x14ac:dyDescent="0.25">
      <c r="A121" s="255"/>
      <c r="B121" s="255"/>
    </row>
    <row r="122" spans="1:14" ht="15" hidden="1" x14ac:dyDescent="0.25">
      <c r="A122" s="885" t="s">
        <v>263</v>
      </c>
      <c r="B122" s="733"/>
      <c r="C122" s="885" t="s">
        <v>264</v>
      </c>
      <c r="D122" s="887" t="s">
        <v>625</v>
      </c>
      <c r="E122" s="888"/>
      <c r="F122" s="889"/>
      <c r="G122" s="890" t="s">
        <v>584</v>
      </c>
      <c r="H122" s="891"/>
    </row>
    <row r="123" spans="1:14" ht="15.75" hidden="1" thickBot="1" x14ac:dyDescent="0.3">
      <c r="A123" s="886"/>
      <c r="B123" s="734"/>
      <c r="C123" s="886"/>
      <c r="D123" s="258" t="s">
        <v>265</v>
      </c>
      <c r="E123" s="259" t="s">
        <v>266</v>
      </c>
      <c r="F123" s="258" t="s">
        <v>30</v>
      </c>
      <c r="G123" s="260" t="s">
        <v>585</v>
      </c>
      <c r="H123" s="260" t="s">
        <v>47</v>
      </c>
    </row>
    <row r="124" spans="1:14" ht="15.75" hidden="1" thickTop="1" x14ac:dyDescent="0.25">
      <c r="A124" s="300" t="s">
        <v>641</v>
      </c>
      <c r="B124" s="300"/>
      <c r="C124" s="301"/>
      <c r="D124" s="302"/>
      <c r="E124" s="303"/>
      <c r="F124" s="303"/>
      <c r="G124" s="304"/>
      <c r="H124" s="305"/>
    </row>
    <row r="125" spans="1:14" ht="15" hidden="1" x14ac:dyDescent="0.25">
      <c r="A125" s="277" t="s">
        <v>629</v>
      </c>
      <c r="B125" s="277"/>
      <c r="C125" s="278"/>
      <c r="D125" s="760"/>
      <c r="E125" s="760"/>
      <c r="F125" s="761">
        <f>D125*E125</f>
        <v>0</v>
      </c>
      <c r="G125" s="762"/>
      <c r="H125" s="761">
        <f>+D125*G125</f>
        <v>0</v>
      </c>
    </row>
    <row r="126" spans="1:14" ht="15" hidden="1" x14ac:dyDescent="0.25">
      <c r="A126" s="277" t="s">
        <v>643</v>
      </c>
      <c r="B126" s="277"/>
      <c r="C126" s="278"/>
      <c r="D126" s="760"/>
      <c r="E126" s="760"/>
      <c r="F126" s="761">
        <f t="shared" ref="F126:F127" si="12">D126*E126</f>
        <v>0</v>
      </c>
      <c r="G126" s="762"/>
      <c r="H126" s="761">
        <f t="shared" ref="H126:H127" si="13">+D126*G126</f>
        <v>0</v>
      </c>
    </row>
    <row r="127" spans="1:14" ht="15" hidden="1" x14ac:dyDescent="0.25">
      <c r="A127" s="277"/>
      <c r="B127" s="277"/>
      <c r="C127" s="278"/>
      <c r="D127" s="760"/>
      <c r="E127" s="760"/>
      <c r="F127" s="761">
        <f t="shared" si="12"/>
        <v>0</v>
      </c>
      <c r="G127" s="762"/>
      <c r="H127" s="761">
        <f t="shared" si="13"/>
        <v>0</v>
      </c>
    </row>
    <row r="128" spans="1:14" ht="15" hidden="1" x14ac:dyDescent="0.25">
      <c r="A128" s="282" t="s">
        <v>633</v>
      </c>
      <c r="B128" s="282"/>
      <c r="C128" s="283"/>
      <c r="D128" s="763"/>
      <c r="E128" s="763"/>
      <c r="F128" s="764">
        <f>SUM(F125:F127)</f>
        <v>0</v>
      </c>
      <c r="G128" s="765"/>
      <c r="H128" s="764">
        <f>SUM(H125:H127)</f>
        <v>0</v>
      </c>
    </row>
    <row r="129" spans="1:17" ht="15" hidden="1" x14ac:dyDescent="0.25">
      <c r="A129" s="300" t="s">
        <v>642</v>
      </c>
      <c r="B129" s="300"/>
      <c r="C129" s="301"/>
      <c r="D129" s="757"/>
      <c r="E129" s="757"/>
      <c r="F129" s="757"/>
      <c r="G129" s="759"/>
      <c r="H129" s="757"/>
    </row>
    <row r="130" spans="1:17" ht="15" hidden="1" x14ac:dyDescent="0.25">
      <c r="A130" s="277" t="s">
        <v>629</v>
      </c>
      <c r="B130" s="277"/>
      <c r="C130" s="278"/>
      <c r="D130" s="760"/>
      <c r="E130" s="760"/>
      <c r="F130" s="761">
        <f t="shared" ref="F130:F132" si="14">D130*E130</f>
        <v>0</v>
      </c>
      <c r="G130" s="762"/>
      <c r="H130" s="761">
        <f t="shared" ref="H130:H132" si="15">+D130*G130</f>
        <v>0</v>
      </c>
    </row>
    <row r="131" spans="1:17" ht="15" hidden="1" x14ac:dyDescent="0.25">
      <c r="A131" s="277" t="s">
        <v>644</v>
      </c>
      <c r="B131" s="277"/>
      <c r="C131" s="278"/>
      <c r="D131" s="760"/>
      <c r="E131" s="760"/>
      <c r="F131" s="761">
        <f t="shared" si="14"/>
        <v>0</v>
      </c>
      <c r="G131" s="762"/>
      <c r="H131" s="761">
        <f t="shared" si="15"/>
        <v>0</v>
      </c>
    </row>
    <row r="132" spans="1:17" ht="15" hidden="1" x14ac:dyDescent="0.25">
      <c r="A132" s="277"/>
      <c r="B132" s="277"/>
      <c r="C132" s="278"/>
      <c r="D132" s="760"/>
      <c r="E132" s="760"/>
      <c r="F132" s="761">
        <f t="shared" si="14"/>
        <v>0</v>
      </c>
      <c r="G132" s="762"/>
      <c r="H132" s="761">
        <f t="shared" si="15"/>
        <v>0</v>
      </c>
    </row>
    <row r="133" spans="1:17" ht="15" hidden="1" x14ac:dyDescent="0.25">
      <c r="A133" s="282" t="s">
        <v>635</v>
      </c>
      <c r="B133" s="282"/>
      <c r="C133" s="282"/>
      <c r="D133" s="763"/>
      <c r="E133" s="763"/>
      <c r="F133" s="764">
        <f>SUM(F130:F132)</f>
        <v>0</v>
      </c>
      <c r="G133" s="765"/>
      <c r="H133" s="764">
        <f>SUM(H130:H132)</f>
        <v>0</v>
      </c>
    </row>
    <row r="134" spans="1:17" ht="15" hidden="1" x14ac:dyDescent="0.25">
      <c r="A134" s="108"/>
      <c r="B134" s="108"/>
      <c r="C134" s="7"/>
      <c r="D134" s="7"/>
      <c r="E134" s="7"/>
      <c r="F134" s="7"/>
      <c r="G134" s="7"/>
      <c r="H134" s="7"/>
      <c r="I134" s="318"/>
      <c r="J134" s="7"/>
      <c r="K134" s="7"/>
      <c r="L134" s="318"/>
      <c r="M134" s="318"/>
      <c r="N134" s="318"/>
      <c r="O134" s="311"/>
      <c r="P134" s="318"/>
      <c r="Q134" s="318"/>
    </row>
    <row r="135" spans="1:17" hidden="1" x14ac:dyDescent="0.2"/>
    <row r="136" spans="1:17" ht="15" x14ac:dyDescent="0.25">
      <c r="A136" s="113" t="s">
        <v>597</v>
      </c>
      <c r="B136" s="113"/>
    </row>
    <row r="138" spans="1:17" ht="30" x14ac:dyDescent="0.2">
      <c r="A138" s="312" t="s">
        <v>446</v>
      </c>
      <c r="B138" s="312" t="s">
        <v>598</v>
      </c>
      <c r="C138" s="319" t="s">
        <v>599</v>
      </c>
      <c r="D138" s="312" t="s">
        <v>835</v>
      </c>
      <c r="E138" s="312" t="s">
        <v>601</v>
      </c>
      <c r="F138" s="320" t="s">
        <v>602</v>
      </c>
    </row>
    <row r="139" spans="1:17" ht="15" x14ac:dyDescent="0.25">
      <c r="A139" s="121"/>
      <c r="B139" s="121"/>
      <c r="C139" s="121"/>
      <c r="D139" s="121"/>
      <c r="E139" s="135"/>
      <c r="F139" s="135"/>
    </row>
    <row r="140" spans="1:17" ht="15" x14ac:dyDescent="0.25">
      <c r="A140" s="121"/>
      <c r="B140" s="121"/>
      <c r="C140" s="121"/>
      <c r="D140" s="121"/>
      <c r="E140" s="135"/>
      <c r="F140" s="135"/>
    </row>
    <row r="141" spans="1:17" ht="15" x14ac:dyDescent="0.25">
      <c r="A141" s="121"/>
      <c r="B141" s="121"/>
      <c r="C141" s="121"/>
      <c r="D141" s="121"/>
      <c r="E141" s="135"/>
      <c r="F141" s="135"/>
    </row>
    <row r="142" spans="1:17" ht="15" x14ac:dyDescent="0.25">
      <c r="A142" s="121"/>
      <c r="B142" s="121"/>
      <c r="C142" s="121"/>
      <c r="D142" s="121"/>
      <c r="E142" s="135"/>
      <c r="F142" s="135"/>
    </row>
    <row r="143" spans="1:17" ht="15" x14ac:dyDescent="0.25">
      <c r="A143" s="121"/>
      <c r="B143" s="121"/>
      <c r="C143" s="121"/>
      <c r="D143" s="121"/>
      <c r="E143" s="135"/>
      <c r="F143" s="135"/>
    </row>
    <row r="144" spans="1:17" ht="15" x14ac:dyDescent="0.25">
      <c r="A144" s="316" t="s">
        <v>4</v>
      </c>
      <c r="B144" s="317"/>
      <c r="C144" s="317"/>
      <c r="D144" s="317"/>
      <c r="E144" s="789">
        <f>SUM(E139:E143)</f>
        <v>0</v>
      </c>
      <c r="F144" s="789">
        <f>SUM(F139:F143)</f>
        <v>0</v>
      </c>
    </row>
    <row r="147" spans="1:8" ht="15" x14ac:dyDescent="0.2">
      <c r="A147" s="321" t="s">
        <v>510</v>
      </c>
      <c r="B147" s="321"/>
    </row>
    <row r="149" spans="1:8" ht="31.5" x14ac:dyDescent="0.2">
      <c r="A149" s="312" t="s">
        <v>465</v>
      </c>
      <c r="B149" s="319" t="s">
        <v>447</v>
      </c>
      <c r="C149" s="312" t="s">
        <v>265</v>
      </c>
      <c r="D149" s="312" t="s">
        <v>459</v>
      </c>
      <c r="E149" s="312" t="s">
        <v>94</v>
      </c>
      <c r="F149" s="312" t="s">
        <v>493</v>
      </c>
      <c r="G149" s="312" t="s">
        <v>601</v>
      </c>
      <c r="H149" s="320" t="s">
        <v>602</v>
      </c>
    </row>
    <row r="150" spans="1:8" ht="15" x14ac:dyDescent="0.25">
      <c r="A150" s="121"/>
      <c r="B150" s="121"/>
      <c r="C150" s="121"/>
      <c r="D150" s="135"/>
      <c r="E150" s="322"/>
      <c r="F150" s="794">
        <f>+D150*E150</f>
        <v>0</v>
      </c>
      <c r="G150" s="135"/>
      <c r="H150" s="135"/>
    </row>
    <row r="151" spans="1:8" ht="15" x14ac:dyDescent="0.25">
      <c r="A151" s="121"/>
      <c r="B151" s="121"/>
      <c r="C151" s="121"/>
      <c r="D151" s="135"/>
      <c r="E151" s="322"/>
      <c r="F151" s="794">
        <f>+D151*E151</f>
        <v>0</v>
      </c>
      <c r="G151" s="135"/>
      <c r="H151" s="135"/>
    </row>
    <row r="152" spans="1:8" ht="15" x14ac:dyDescent="0.25">
      <c r="A152" s="121"/>
      <c r="B152" s="121"/>
      <c r="C152" s="121"/>
      <c r="D152" s="135"/>
      <c r="E152" s="322"/>
      <c r="F152" s="794">
        <f>+D152*E152</f>
        <v>0</v>
      </c>
      <c r="G152" s="135"/>
      <c r="H152" s="135"/>
    </row>
    <row r="153" spans="1:8" ht="15" x14ac:dyDescent="0.25">
      <c r="A153" s="121"/>
      <c r="B153" s="121"/>
      <c r="C153" s="121"/>
      <c r="D153" s="135"/>
      <c r="E153" s="322"/>
      <c r="F153" s="794">
        <f>+D153*E153</f>
        <v>0</v>
      </c>
      <c r="G153" s="135"/>
      <c r="H153" s="135"/>
    </row>
    <row r="154" spans="1:8" ht="15" x14ac:dyDescent="0.25">
      <c r="A154" s="121"/>
      <c r="B154" s="121"/>
      <c r="C154" s="121"/>
      <c r="D154" s="135"/>
      <c r="E154" s="322"/>
      <c r="F154" s="794">
        <f>+D154*E154</f>
        <v>0</v>
      </c>
      <c r="G154" s="135"/>
      <c r="H154" s="135"/>
    </row>
    <row r="155" spans="1:8" ht="15" x14ac:dyDescent="0.25">
      <c r="A155" s="316" t="s">
        <v>4</v>
      </c>
      <c r="B155" s="317"/>
      <c r="C155" s="317"/>
      <c r="D155" s="789"/>
      <c r="E155" s="791"/>
      <c r="F155" s="789">
        <f>SUM(F150:F154)</f>
        <v>0</v>
      </c>
      <c r="G155" s="789">
        <f>SUM(G150:G154)</f>
        <v>0</v>
      </c>
      <c r="H155" s="789">
        <f>SUM(H150:H154)</f>
        <v>0</v>
      </c>
    </row>
    <row r="159" spans="1:8" ht="15" x14ac:dyDescent="0.25">
      <c r="A159" s="323" t="s">
        <v>609</v>
      </c>
    </row>
    <row r="160" spans="1:8" ht="15" x14ac:dyDescent="0.25">
      <c r="A160" s="7" t="s">
        <v>610</v>
      </c>
    </row>
    <row r="161" spans="1:1" ht="15" x14ac:dyDescent="0.25">
      <c r="A161" s="7" t="s">
        <v>398</v>
      </c>
    </row>
    <row r="162" spans="1:1" ht="15" x14ac:dyDescent="0.25">
      <c r="A162" s="7"/>
    </row>
  </sheetData>
  <mergeCells count="26">
    <mergeCell ref="L63:N63"/>
    <mergeCell ref="V63:X63"/>
    <mergeCell ref="E77:G77"/>
    <mergeCell ref="A122:A123"/>
    <mergeCell ref="C122:C123"/>
    <mergeCell ref="D122:F122"/>
    <mergeCell ref="G122:H122"/>
    <mergeCell ref="A63:A64"/>
    <mergeCell ref="B63:B64"/>
    <mergeCell ref="C63:E63"/>
    <mergeCell ref="F63:G63"/>
    <mergeCell ref="I63:K63"/>
    <mergeCell ref="Z35:Z36"/>
    <mergeCell ref="A2:A3"/>
    <mergeCell ref="D2:D3"/>
    <mergeCell ref="E2:E3"/>
    <mergeCell ref="A35:A36"/>
    <mergeCell ref="B35:B36"/>
    <mergeCell ref="C35:C36"/>
    <mergeCell ref="D35:D36"/>
    <mergeCell ref="E35:G35"/>
    <mergeCell ref="H35:J35"/>
    <mergeCell ref="K35:M35"/>
    <mergeCell ref="N35:P35"/>
    <mergeCell ref="Q35:R35"/>
    <mergeCell ref="V35:X35"/>
  </mergeCells>
  <dataValidations count="5">
    <dataValidation type="list" allowBlank="1" showInputMessage="1" showErrorMessage="1" sqref="B100:I100">
      <formula1>"Seleccionar,Créditos,Debentures"</formula1>
    </dataValidation>
    <dataValidation type="list" allowBlank="1" showInputMessage="1" showErrorMessage="1" sqref="A139:A143">
      <formula1>"Derechos de Propiedad Científica,Derechos de Propiedad Literaria,Marcas,Patentes,Licencias,Otros"</formula1>
    </dataValidation>
    <dataValidation type="list" allowBlank="1" showInputMessage="1" showErrorMessage="1" sqref="B89:B93">
      <formula1>"Seleccionar,Hipoteca,Prenda,Otros derechos reales"</formula1>
    </dataValidation>
    <dataValidation type="list" allowBlank="1" showInputMessage="1" showErrorMessage="1" sqref="A111:A117">
      <formula1>"Caja de Ahorro,Cuenta Corriente,Plazo Fijo,Otros,Cuentas de Pago PSP"</formula1>
    </dataValidation>
    <dataValidation type="list" allowBlank="1" showInputMessage="1" showErrorMessage="1" sqref="M105 J101:J103 H95">
      <formula1>"Gravado,Exento por ley,Bien incluido en otros bienes del hogar,Titulares de la nuda propiedad,Baja en el período fiscal que se declara,Ley 27.613 - Proyecto de Inversión"</formula1>
    </dataValidation>
  </dataValidations>
  <pageMargins left="0.25" right="0.25" top="0.75" bottom="0.75" header="0.3" footer="0.3"/>
  <pageSetup paperSize="9" scale="23" orientation="landscape" r:id="rId1"/>
  <headerFooter alignWithMargins="0"/>
  <colBreaks count="1" manualBreakCount="1">
    <brk id="20" max="1048575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5"/>
  <sheetViews>
    <sheetView showGridLines="0" topLeftCell="A97" workbookViewId="0">
      <selection activeCell="A121" sqref="A121"/>
    </sheetView>
  </sheetViews>
  <sheetFormatPr baseColWidth="10" defaultColWidth="11.42578125" defaultRowHeight="12.75" x14ac:dyDescent="0.2"/>
  <cols>
    <col min="1" max="6" width="11.42578125" style="324"/>
    <col min="7" max="7" width="13.7109375" style="324" customWidth="1"/>
    <col min="8" max="9" width="11.42578125" style="324"/>
    <col min="10" max="10" width="13.85546875" style="324" customWidth="1"/>
    <col min="11" max="11" width="11.42578125" style="324"/>
    <col min="12" max="12" width="2.85546875" style="324" customWidth="1"/>
    <col min="13" max="13" width="22.28515625" style="324" bestFit="1" customWidth="1"/>
    <col min="14" max="16384" width="11.42578125" style="324"/>
  </cols>
  <sheetData>
    <row r="1" spans="1:14" ht="78" customHeight="1" x14ac:dyDescent="0.3">
      <c r="F1" s="325" t="s">
        <v>228</v>
      </c>
      <c r="G1" s="326"/>
      <c r="I1" s="325" t="s">
        <v>228</v>
      </c>
      <c r="J1" s="326"/>
      <c r="L1" s="325"/>
      <c r="M1" s="893" t="s">
        <v>229</v>
      </c>
      <c r="N1" s="893"/>
    </row>
    <row r="2" spans="1:14" ht="19.5" thickBot="1" x14ac:dyDescent="0.35">
      <c r="A2" s="327" t="s">
        <v>230</v>
      </c>
      <c r="B2" s="328"/>
      <c r="C2" s="328"/>
      <c r="D2" s="328"/>
      <c r="E2" s="328"/>
      <c r="F2" s="328"/>
      <c r="G2" s="329" t="s">
        <v>231</v>
      </c>
      <c r="H2" s="330"/>
      <c r="I2" s="331"/>
      <c r="J2" s="329" t="s">
        <v>698</v>
      </c>
      <c r="K2" s="331"/>
      <c r="M2" s="894" t="s">
        <v>699</v>
      </c>
      <c r="N2" s="894"/>
    </row>
    <row r="3" spans="1:14" x14ac:dyDescent="0.2">
      <c r="G3" s="332" t="s">
        <v>232</v>
      </c>
      <c r="H3" s="331"/>
      <c r="I3" s="331"/>
      <c r="J3" s="534" t="s">
        <v>233</v>
      </c>
      <c r="M3" s="895" t="s">
        <v>234</v>
      </c>
      <c r="N3" s="895"/>
    </row>
    <row r="4" spans="1:14" ht="15" x14ac:dyDescent="0.25">
      <c r="A4" s="333" t="s">
        <v>235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M4" s="334"/>
      <c r="N4" s="334"/>
    </row>
    <row r="5" spans="1:14" ht="15" x14ac:dyDescent="0.25">
      <c r="A5" s="335"/>
    </row>
    <row r="6" spans="1:14" ht="15" x14ac:dyDescent="0.25">
      <c r="A6" s="335" t="s">
        <v>153</v>
      </c>
      <c r="G6" s="336">
        <f>SUM(F7:F15)</f>
        <v>0</v>
      </c>
      <c r="J6" s="336">
        <f>SUM(I7:I15)</f>
        <v>0</v>
      </c>
      <c r="N6" s="337">
        <f>SUM(M7:M15)</f>
        <v>0</v>
      </c>
    </row>
    <row r="7" spans="1:14" ht="15" x14ac:dyDescent="0.25">
      <c r="A7" s="338" t="s">
        <v>151</v>
      </c>
      <c r="F7" s="339"/>
      <c r="G7" s="336"/>
      <c r="I7" s="339"/>
      <c r="J7" s="336"/>
      <c r="M7" s="339"/>
      <c r="N7" s="337"/>
    </row>
    <row r="8" spans="1:14" ht="15" x14ac:dyDescent="0.25">
      <c r="A8" s="338" t="s">
        <v>149</v>
      </c>
      <c r="F8" s="339"/>
      <c r="G8" s="337"/>
      <c r="I8" s="339"/>
      <c r="J8" s="337"/>
      <c r="M8" s="339"/>
      <c r="N8" s="337"/>
    </row>
    <row r="9" spans="1:14" ht="15" x14ac:dyDescent="0.25">
      <c r="A9" s="338" t="s">
        <v>236</v>
      </c>
      <c r="F9" s="341"/>
      <c r="G9" s="337"/>
      <c r="I9" s="339"/>
      <c r="J9" s="337"/>
      <c r="M9" s="339"/>
      <c r="N9" s="337"/>
    </row>
    <row r="10" spans="1:14" ht="15" x14ac:dyDescent="0.25">
      <c r="A10" s="338" t="s">
        <v>237</v>
      </c>
      <c r="F10" s="341"/>
      <c r="G10" s="743"/>
      <c r="I10" s="143"/>
      <c r="J10" s="337"/>
      <c r="M10" s="339"/>
      <c r="N10" s="337"/>
    </row>
    <row r="11" spans="1:14" ht="15" x14ac:dyDescent="0.25">
      <c r="A11" s="338" t="s">
        <v>254</v>
      </c>
      <c r="F11" s="341"/>
      <c r="G11" s="337"/>
      <c r="I11" s="339"/>
      <c r="J11" s="337"/>
      <c r="M11" s="339"/>
      <c r="N11" s="337"/>
    </row>
    <row r="12" spans="1:14" ht="15" x14ac:dyDescent="0.25">
      <c r="A12" s="338" t="s">
        <v>692</v>
      </c>
      <c r="F12" s="341"/>
      <c r="G12" s="337"/>
      <c r="I12" s="339"/>
      <c r="J12" s="337"/>
      <c r="M12" s="339"/>
      <c r="N12" s="337"/>
    </row>
    <row r="13" spans="1:14" ht="15" x14ac:dyDescent="0.25">
      <c r="A13" s="338" t="s">
        <v>693</v>
      </c>
      <c r="F13" s="341"/>
      <c r="G13" s="337"/>
      <c r="I13" s="339"/>
      <c r="J13" s="337"/>
      <c r="M13" s="339"/>
      <c r="N13" s="337"/>
    </row>
    <row r="14" spans="1:14" ht="15" x14ac:dyDescent="0.25">
      <c r="A14" s="338" t="s">
        <v>146</v>
      </c>
      <c r="F14" s="341"/>
      <c r="G14" s="337"/>
      <c r="I14" s="339"/>
      <c r="J14" s="337"/>
      <c r="M14" s="339"/>
      <c r="N14" s="337"/>
    </row>
    <row r="15" spans="1:14" ht="14.25" customHeight="1" x14ac:dyDescent="0.25">
      <c r="A15" s="338" t="s">
        <v>89</v>
      </c>
      <c r="F15" s="341"/>
      <c r="G15" s="337"/>
      <c r="I15" s="339"/>
      <c r="J15" s="337"/>
      <c r="M15" s="339"/>
      <c r="N15" s="337"/>
    </row>
    <row r="16" spans="1:14" ht="14.25" customHeight="1" x14ac:dyDescent="0.25">
      <c r="A16" s="338"/>
      <c r="F16" s="343"/>
      <c r="G16" s="833"/>
      <c r="I16" s="833"/>
      <c r="J16" s="833"/>
      <c r="M16" s="833"/>
      <c r="N16" s="337"/>
    </row>
    <row r="17" spans="1:14" ht="15" customHeight="1" x14ac:dyDescent="0.2">
      <c r="G17" s="337"/>
      <c r="J17" s="337"/>
      <c r="N17" s="337"/>
    </row>
    <row r="18" spans="1:14" ht="15" customHeight="1" x14ac:dyDescent="0.25">
      <c r="A18" s="113" t="s">
        <v>105</v>
      </c>
      <c r="F18" s="343"/>
      <c r="G18" s="336">
        <f>SUM(F19:F23)</f>
        <v>0</v>
      </c>
      <c r="J18" s="336">
        <f>SUM(I19:I23)</f>
        <v>0</v>
      </c>
      <c r="N18" s="337">
        <f>SUM(M19:M23)</f>
        <v>0</v>
      </c>
    </row>
    <row r="19" spans="1:14" ht="15" customHeight="1" x14ac:dyDescent="0.25">
      <c r="A19" s="7" t="s">
        <v>143</v>
      </c>
      <c r="F19" s="341"/>
      <c r="G19" s="337"/>
      <c r="I19" s="339"/>
      <c r="J19" s="337"/>
      <c r="M19" s="339"/>
      <c r="N19" s="337"/>
    </row>
    <row r="20" spans="1:14" ht="15" customHeight="1" x14ac:dyDescent="0.25">
      <c r="A20" s="7" t="s">
        <v>141</v>
      </c>
      <c r="F20" s="339"/>
      <c r="G20" s="337"/>
      <c r="I20" s="339"/>
      <c r="J20" s="337"/>
      <c r="M20" s="339"/>
      <c r="N20" s="337"/>
    </row>
    <row r="21" spans="1:14" ht="15" customHeight="1" x14ac:dyDescent="0.25">
      <c r="A21" s="7" t="s">
        <v>139</v>
      </c>
      <c r="F21" s="339"/>
      <c r="G21" s="337"/>
      <c r="I21" s="339"/>
      <c r="J21" s="337"/>
      <c r="M21" s="339"/>
      <c r="N21" s="337"/>
    </row>
    <row r="22" spans="1:14" ht="15" x14ac:dyDescent="0.25">
      <c r="A22" s="7" t="s">
        <v>137</v>
      </c>
      <c r="F22" s="339"/>
      <c r="G22" s="337"/>
      <c r="I22" s="339"/>
      <c r="J22" s="337"/>
      <c r="M22" s="339"/>
      <c r="N22" s="337"/>
    </row>
    <row r="23" spans="1:14" ht="15" x14ac:dyDescent="0.25">
      <c r="A23" s="7" t="s">
        <v>89</v>
      </c>
      <c r="F23" s="339"/>
      <c r="G23" s="337"/>
      <c r="I23" s="339"/>
      <c r="J23" s="337"/>
      <c r="M23" s="339"/>
      <c r="N23" s="337"/>
    </row>
    <row r="24" spans="1:14" ht="15" x14ac:dyDescent="0.25">
      <c r="A24" s="7"/>
      <c r="F24" s="833"/>
      <c r="G24" s="833"/>
      <c r="I24" s="833"/>
      <c r="J24" s="833"/>
      <c r="M24" s="833"/>
      <c r="N24" s="337"/>
    </row>
    <row r="25" spans="1:14" x14ac:dyDescent="0.2">
      <c r="F25" s="343"/>
      <c r="G25" s="337"/>
      <c r="J25" s="337"/>
      <c r="N25" s="337"/>
    </row>
    <row r="26" spans="1:14" ht="15" x14ac:dyDescent="0.25">
      <c r="A26" s="335" t="s">
        <v>135</v>
      </c>
      <c r="G26" s="336">
        <f>SUM(F27:F35)</f>
        <v>0</v>
      </c>
      <c r="J26" s="336">
        <f>SUM(I27:I35)</f>
        <v>0</v>
      </c>
      <c r="N26" s="337">
        <f>SUM(M27:M35)</f>
        <v>0</v>
      </c>
    </row>
    <row r="27" spans="1:14" ht="15" x14ac:dyDescent="0.25">
      <c r="A27" s="338" t="s">
        <v>134</v>
      </c>
      <c r="F27" s="339"/>
      <c r="G27" s="337"/>
      <c r="I27" s="339"/>
      <c r="J27" s="337"/>
      <c r="M27" s="339"/>
      <c r="N27" s="337"/>
    </row>
    <row r="28" spans="1:14" ht="15" x14ac:dyDescent="0.25">
      <c r="A28" s="338" t="s">
        <v>838</v>
      </c>
      <c r="F28" s="339"/>
      <c r="G28" s="337"/>
      <c r="I28" s="339"/>
      <c r="J28" s="337"/>
      <c r="M28" s="339"/>
      <c r="N28" s="337"/>
    </row>
    <row r="29" spans="1:14" ht="15" x14ac:dyDescent="0.25">
      <c r="A29" s="338" t="s">
        <v>238</v>
      </c>
      <c r="F29" s="339"/>
      <c r="G29" s="337"/>
      <c r="I29" s="339"/>
      <c r="J29" s="337"/>
      <c r="K29" s="342"/>
      <c r="M29" s="339"/>
      <c r="N29" s="337"/>
    </row>
    <row r="30" spans="1:14" ht="15" x14ac:dyDescent="0.25">
      <c r="A30" s="338" t="s">
        <v>239</v>
      </c>
      <c r="F30" s="339"/>
      <c r="G30" s="337"/>
      <c r="I30" s="339"/>
      <c r="J30" s="337"/>
      <c r="M30" s="339"/>
      <c r="N30" s="337"/>
    </row>
    <row r="31" spans="1:14" ht="15" x14ac:dyDescent="0.25">
      <c r="A31" s="338" t="s">
        <v>240</v>
      </c>
      <c r="F31" s="339"/>
      <c r="G31" s="337"/>
      <c r="I31" s="339"/>
      <c r="J31" s="337"/>
      <c r="M31" s="339"/>
      <c r="N31" s="337"/>
    </row>
    <row r="32" spans="1:14" ht="15" x14ac:dyDescent="0.25">
      <c r="A32" s="338" t="s">
        <v>241</v>
      </c>
      <c r="F32" s="339"/>
      <c r="G32" s="337"/>
      <c r="I32" s="339"/>
      <c r="J32" s="337"/>
      <c r="M32" s="339"/>
      <c r="N32" s="337"/>
    </row>
    <row r="33" spans="1:14" ht="15" x14ac:dyDescent="0.25">
      <c r="A33" s="338" t="s">
        <v>242</v>
      </c>
      <c r="F33" s="339"/>
      <c r="G33" s="337"/>
      <c r="I33" s="339"/>
      <c r="J33" s="337"/>
      <c r="M33" s="339"/>
      <c r="N33" s="337"/>
    </row>
    <row r="34" spans="1:14" ht="15" x14ac:dyDescent="0.25">
      <c r="A34" s="338" t="s">
        <v>128</v>
      </c>
      <c r="F34" s="339"/>
      <c r="G34" s="337"/>
      <c r="I34" s="339"/>
      <c r="J34" s="337"/>
      <c r="M34" s="339"/>
      <c r="N34" s="337"/>
    </row>
    <row r="35" spans="1:14" ht="15" x14ac:dyDescent="0.25">
      <c r="A35" s="338" t="s">
        <v>243</v>
      </c>
      <c r="F35" s="143"/>
      <c r="G35" s="337"/>
      <c r="I35" s="143"/>
      <c r="J35" s="337"/>
      <c r="M35" s="339"/>
      <c r="N35" s="337"/>
    </row>
    <row r="36" spans="1:14" ht="15" x14ac:dyDescent="0.25">
      <c r="A36" s="338"/>
      <c r="G36" s="336"/>
      <c r="J36" s="336"/>
      <c r="N36" s="337"/>
    </row>
    <row r="37" spans="1:14" ht="15" x14ac:dyDescent="0.25">
      <c r="A37" s="335" t="s">
        <v>258</v>
      </c>
      <c r="G37" s="337">
        <f>SUM(F38:F40)</f>
        <v>0</v>
      </c>
      <c r="J37" s="337">
        <f>SUM(I38:I40)</f>
        <v>0</v>
      </c>
      <c r="N37" s="337">
        <f>SUM(M38:M40)</f>
        <v>0</v>
      </c>
    </row>
    <row r="38" spans="1:14" ht="15" x14ac:dyDescent="0.25">
      <c r="A38" s="338" t="s">
        <v>244</v>
      </c>
      <c r="F38" s="339"/>
      <c r="G38" s="337"/>
      <c r="I38" s="339"/>
      <c r="J38" s="337"/>
      <c r="M38" s="339"/>
      <c r="N38" s="337"/>
    </row>
    <row r="39" spans="1:14" ht="15" x14ac:dyDescent="0.25">
      <c r="A39" s="338" t="s">
        <v>245</v>
      </c>
      <c r="F39" s="339"/>
      <c r="G39" s="337"/>
      <c r="I39" s="339"/>
      <c r="J39" s="337"/>
      <c r="M39" s="339"/>
      <c r="N39" s="337"/>
    </row>
    <row r="40" spans="1:14" ht="15" x14ac:dyDescent="0.25">
      <c r="A40" s="338" t="s">
        <v>246</v>
      </c>
      <c r="F40" s="339"/>
      <c r="G40" s="337"/>
      <c r="I40" s="339"/>
      <c r="J40" s="337"/>
      <c r="M40" s="339"/>
      <c r="N40" s="337"/>
    </row>
    <row r="41" spans="1:14" ht="15" x14ac:dyDescent="0.25">
      <c r="A41" s="338"/>
      <c r="G41" s="337"/>
      <c r="J41" s="337"/>
      <c r="N41" s="337"/>
    </row>
    <row r="42" spans="1:14" ht="15" x14ac:dyDescent="0.25">
      <c r="A42" s="335" t="s">
        <v>125</v>
      </c>
      <c r="G42" s="336">
        <f>SUM(F43:F45)</f>
        <v>0</v>
      </c>
      <c r="J42" s="336">
        <f>SUM(I43:I45)</f>
        <v>0</v>
      </c>
      <c r="N42" s="337">
        <f>SUM(M43:M45)</f>
        <v>0</v>
      </c>
    </row>
    <row r="43" spans="1:14" ht="15" x14ac:dyDescent="0.25">
      <c r="A43" s="338" t="s">
        <v>247</v>
      </c>
      <c r="F43" s="339"/>
      <c r="G43" s="337"/>
      <c r="I43" s="339"/>
      <c r="J43" s="337"/>
      <c r="M43" s="339"/>
      <c r="N43" s="337"/>
    </row>
    <row r="44" spans="1:14" ht="15" x14ac:dyDescent="0.25">
      <c r="A44" s="338" t="s">
        <v>248</v>
      </c>
      <c r="F44" s="339"/>
      <c r="G44" s="337"/>
      <c r="I44" s="339"/>
      <c r="J44" s="337"/>
      <c r="M44" s="339"/>
      <c r="N44" s="337"/>
    </row>
    <row r="45" spans="1:14" ht="15" x14ac:dyDescent="0.25">
      <c r="A45" s="338" t="s">
        <v>249</v>
      </c>
      <c r="F45" s="143"/>
      <c r="G45" s="337"/>
      <c r="I45" s="339"/>
      <c r="J45" s="337"/>
      <c r="M45" s="339"/>
      <c r="N45" s="337"/>
    </row>
    <row r="46" spans="1:14" ht="15" x14ac:dyDescent="0.25">
      <c r="A46" s="338"/>
      <c r="G46" s="337"/>
      <c r="J46" s="337"/>
      <c r="N46" s="337"/>
    </row>
    <row r="47" spans="1:14" ht="15" x14ac:dyDescent="0.25">
      <c r="A47" s="344" t="s">
        <v>250</v>
      </c>
      <c r="B47" s="344"/>
      <c r="C47" s="344"/>
      <c r="D47" s="344"/>
      <c r="E47" s="344"/>
      <c r="F47" s="344"/>
      <c r="G47" s="739">
        <f>SUM(G6:G46)</f>
        <v>0</v>
      </c>
      <c r="H47" s="344"/>
      <c r="I47" s="344"/>
      <c r="J47" s="739">
        <f>SUM(J6:J46)</f>
        <v>0</v>
      </c>
      <c r="K47" s="344"/>
      <c r="M47" s="738"/>
      <c r="N47" s="739">
        <f>SUM(N6:N46)</f>
        <v>0</v>
      </c>
    </row>
    <row r="48" spans="1:14" ht="15" x14ac:dyDescent="0.25">
      <c r="A48" s="338"/>
      <c r="G48" s="337"/>
      <c r="J48" s="337"/>
      <c r="N48" s="337"/>
    </row>
    <row r="49" spans="1:14" ht="15" x14ac:dyDescent="0.25">
      <c r="A49" s="338"/>
      <c r="G49" s="337"/>
      <c r="J49" s="337"/>
      <c r="N49" s="337"/>
    </row>
    <row r="50" spans="1:14" ht="15" x14ac:dyDescent="0.25">
      <c r="A50" s="333" t="s">
        <v>251</v>
      </c>
      <c r="B50" s="333"/>
      <c r="C50" s="333"/>
      <c r="D50" s="333"/>
      <c r="E50" s="333"/>
      <c r="F50" s="333"/>
      <c r="G50" s="742"/>
      <c r="H50" s="333"/>
      <c r="I50" s="333"/>
      <c r="J50" s="742"/>
      <c r="K50" s="333"/>
      <c r="M50" s="334"/>
      <c r="N50" s="740"/>
    </row>
    <row r="51" spans="1:14" ht="15" x14ac:dyDescent="0.25">
      <c r="A51" s="338"/>
      <c r="G51" s="337"/>
      <c r="J51" s="337"/>
      <c r="N51" s="337"/>
    </row>
    <row r="52" spans="1:14" ht="15" x14ac:dyDescent="0.25">
      <c r="A52" s="113" t="s">
        <v>152</v>
      </c>
      <c r="G52" s="337">
        <f>SUM(F52:F56)</f>
        <v>0</v>
      </c>
      <c r="J52" s="337">
        <f>SUM(I52:I56)</f>
        <v>0</v>
      </c>
      <c r="N52" s="337">
        <f>SUM(M52:M56)</f>
        <v>0</v>
      </c>
    </row>
    <row r="53" spans="1:14" ht="15" x14ac:dyDescent="0.25">
      <c r="A53" s="7" t="s">
        <v>150</v>
      </c>
      <c r="F53" s="340"/>
      <c r="G53" s="337"/>
      <c r="I53" s="340"/>
      <c r="J53" s="337"/>
      <c r="M53" s="340"/>
      <c r="N53" s="337"/>
    </row>
    <row r="54" spans="1:14" ht="15" x14ac:dyDescent="0.25">
      <c r="A54" s="7" t="s">
        <v>148</v>
      </c>
      <c r="F54" s="346"/>
      <c r="G54" s="337"/>
      <c r="I54" s="346"/>
      <c r="J54" s="337"/>
      <c r="M54" s="340"/>
      <c r="N54" s="337"/>
    </row>
    <row r="55" spans="1:14" ht="15" x14ac:dyDescent="0.25">
      <c r="A55" s="7" t="s">
        <v>132</v>
      </c>
      <c r="F55" s="346"/>
      <c r="G55" s="337"/>
      <c r="I55" s="346"/>
      <c r="J55" s="337"/>
      <c r="M55" s="340"/>
      <c r="N55" s="337"/>
    </row>
    <row r="56" spans="1:14" ht="15" x14ac:dyDescent="0.25">
      <c r="A56" s="7" t="s">
        <v>89</v>
      </c>
      <c r="F56" s="340"/>
      <c r="G56" s="337"/>
      <c r="I56" s="347"/>
      <c r="J56" s="337"/>
      <c r="M56" s="340"/>
      <c r="N56" s="337"/>
    </row>
    <row r="57" spans="1:14" ht="15" x14ac:dyDescent="0.25">
      <c r="A57" s="7"/>
      <c r="G57" s="337"/>
      <c r="J57" s="337"/>
      <c r="N57" s="337"/>
    </row>
    <row r="58" spans="1:14" ht="15" x14ac:dyDescent="0.25">
      <c r="A58" s="113" t="s">
        <v>145</v>
      </c>
      <c r="G58" s="337">
        <f>SUM(F59:F64)</f>
        <v>0</v>
      </c>
      <c r="J58" s="337">
        <f>SUM(I59:I64)</f>
        <v>0</v>
      </c>
      <c r="N58" s="337">
        <f>SUM(M59:M64)</f>
        <v>0</v>
      </c>
    </row>
    <row r="59" spans="1:14" ht="15" x14ac:dyDescent="0.25">
      <c r="A59" s="7" t="s">
        <v>144</v>
      </c>
      <c r="F59" s="346"/>
      <c r="G59" s="337"/>
      <c r="I59" s="346"/>
      <c r="J59" s="337"/>
      <c r="M59" s="340"/>
      <c r="N59" s="337"/>
    </row>
    <row r="60" spans="1:14" ht="15" x14ac:dyDescent="0.25">
      <c r="A60" s="7" t="s">
        <v>142</v>
      </c>
      <c r="F60" s="340"/>
      <c r="G60" s="337"/>
      <c r="I60" s="340"/>
      <c r="J60" s="337"/>
      <c r="M60" s="340"/>
      <c r="N60" s="337"/>
    </row>
    <row r="61" spans="1:14" ht="15" x14ac:dyDescent="0.25">
      <c r="A61" s="7" t="s">
        <v>140</v>
      </c>
      <c r="F61" s="340"/>
      <c r="G61" s="337"/>
      <c r="I61" s="340"/>
      <c r="J61" s="337"/>
      <c r="M61" s="340"/>
      <c r="N61" s="337"/>
    </row>
    <row r="62" spans="1:14" ht="15" x14ac:dyDescent="0.25">
      <c r="A62" s="7" t="s">
        <v>138</v>
      </c>
      <c r="F62" s="340"/>
      <c r="G62" s="337"/>
      <c r="I62" s="340"/>
      <c r="J62" s="337"/>
      <c r="M62" s="340"/>
      <c r="N62" s="337"/>
    </row>
    <row r="63" spans="1:14" ht="15" x14ac:dyDescent="0.25">
      <c r="A63" s="7" t="s">
        <v>136</v>
      </c>
      <c r="F63" s="340"/>
      <c r="G63" s="337"/>
      <c r="I63" s="340"/>
      <c r="J63" s="337"/>
      <c r="M63" s="340"/>
      <c r="N63" s="337"/>
    </row>
    <row r="64" spans="1:14" ht="15" x14ac:dyDescent="0.25">
      <c r="A64" s="7" t="s">
        <v>89</v>
      </c>
      <c r="F64" s="340"/>
      <c r="G64" s="337"/>
      <c r="I64" s="340"/>
      <c r="J64" s="337"/>
      <c r="M64" s="340"/>
      <c r="N64" s="337"/>
    </row>
    <row r="65" spans="1:14" ht="15" x14ac:dyDescent="0.25">
      <c r="A65" s="7"/>
      <c r="G65" s="337"/>
      <c r="J65" s="337"/>
      <c r="N65" s="337"/>
    </row>
    <row r="66" spans="1:14" ht="15" x14ac:dyDescent="0.25">
      <c r="A66" s="113" t="s">
        <v>133</v>
      </c>
      <c r="G66" s="337">
        <f>SUM(F67:F69)</f>
        <v>0</v>
      </c>
      <c r="J66" s="337">
        <f>SUM(I67:I69)</f>
        <v>0</v>
      </c>
      <c r="N66" s="337">
        <f>SUM(M67:M69)</f>
        <v>0</v>
      </c>
    </row>
    <row r="67" spans="1:14" ht="15" x14ac:dyDescent="0.25">
      <c r="A67" s="7" t="s">
        <v>131</v>
      </c>
      <c r="F67" s="340"/>
      <c r="G67" s="337"/>
      <c r="I67" s="340"/>
      <c r="J67" s="337"/>
      <c r="M67" s="340"/>
      <c r="N67" s="337"/>
    </row>
    <row r="68" spans="1:14" ht="15" x14ac:dyDescent="0.25">
      <c r="A68" s="7" t="s">
        <v>129</v>
      </c>
      <c r="F68" s="346"/>
      <c r="G68" s="337"/>
      <c r="I68" s="346"/>
      <c r="J68" s="337"/>
      <c r="M68" s="340"/>
      <c r="N68" s="337"/>
    </row>
    <row r="69" spans="1:14" ht="15" x14ac:dyDescent="0.25">
      <c r="A69" s="7" t="s">
        <v>89</v>
      </c>
      <c r="F69" s="346"/>
      <c r="G69" s="337"/>
      <c r="I69" s="346"/>
      <c r="J69" s="337"/>
      <c r="M69" s="340"/>
      <c r="N69" s="337"/>
    </row>
    <row r="70" spans="1:14" ht="15" x14ac:dyDescent="0.25">
      <c r="A70" s="338"/>
      <c r="C70" s="348"/>
      <c r="G70" s="337"/>
      <c r="I70" s="349"/>
      <c r="J70" s="743"/>
      <c r="N70" s="337"/>
    </row>
    <row r="71" spans="1:14" ht="15" x14ac:dyDescent="0.25">
      <c r="A71" s="338"/>
      <c r="G71" s="337"/>
      <c r="J71" s="337"/>
      <c r="N71" s="337"/>
    </row>
    <row r="72" spans="1:14" ht="15" x14ac:dyDescent="0.25">
      <c r="A72" s="344" t="s">
        <v>252</v>
      </c>
      <c r="B72" s="344"/>
      <c r="C72" s="344"/>
      <c r="D72" s="344"/>
      <c r="E72" s="344"/>
      <c r="F72" s="344"/>
      <c r="G72" s="739">
        <f>SUM(G52:G69)</f>
        <v>0</v>
      </c>
      <c r="H72" s="344"/>
      <c r="I72" s="344"/>
      <c r="J72" s="739">
        <f>SUM(J52:J69)</f>
        <v>0</v>
      </c>
      <c r="K72" s="344"/>
      <c r="M72" s="345"/>
      <c r="N72" s="739">
        <f>SUM(N52:N69)</f>
        <v>0</v>
      </c>
    </row>
    <row r="73" spans="1:14" ht="15" x14ac:dyDescent="0.25">
      <c r="A73" s="338"/>
      <c r="G73" s="337"/>
      <c r="J73" s="337"/>
      <c r="N73" s="337"/>
    </row>
    <row r="74" spans="1:14" ht="15" x14ac:dyDescent="0.25">
      <c r="A74" s="350" t="s">
        <v>253</v>
      </c>
      <c r="B74" s="350"/>
      <c r="C74" s="350"/>
      <c r="D74" s="350"/>
      <c r="E74" s="350"/>
      <c r="F74" s="350"/>
      <c r="G74" s="741">
        <f>+G47-G72</f>
        <v>0</v>
      </c>
      <c r="H74" s="350"/>
      <c r="I74" s="350"/>
      <c r="J74" s="741">
        <f>+J47-J72</f>
        <v>0</v>
      </c>
      <c r="K74" s="350"/>
      <c r="M74" s="350"/>
      <c r="N74" s="741">
        <f>SUM(N52:N69)</f>
        <v>0</v>
      </c>
    </row>
    <row r="78" spans="1:14" ht="15" x14ac:dyDescent="0.25">
      <c r="A78" s="333" t="s">
        <v>261</v>
      </c>
      <c r="B78" s="333"/>
      <c r="C78" s="333"/>
      <c r="D78" s="333"/>
      <c r="E78" s="333"/>
      <c r="F78" s="333"/>
      <c r="G78" s="333"/>
      <c r="H78" s="333"/>
      <c r="I78" s="333"/>
      <c r="J78" s="333"/>
      <c r="K78" s="333"/>
    </row>
    <row r="80" spans="1:14" ht="15" x14ac:dyDescent="0.25">
      <c r="A80" s="328" t="s">
        <v>382</v>
      </c>
      <c r="B80" s="328"/>
      <c r="C80" s="328"/>
      <c r="D80" s="328"/>
      <c r="E80" s="328"/>
      <c r="F80" s="328"/>
      <c r="G80" s="351">
        <f>+F81+F82-F83</f>
        <v>0</v>
      </c>
    </row>
    <row r="81" spans="1:8" ht="15" x14ac:dyDescent="0.25">
      <c r="A81" s="338" t="s">
        <v>259</v>
      </c>
      <c r="B81" s="338"/>
      <c r="C81" s="338"/>
      <c r="D81" s="338"/>
      <c r="E81" s="338"/>
      <c r="F81" s="352"/>
      <c r="G81" s="353"/>
      <c r="H81" s="338"/>
    </row>
    <row r="82" spans="1:8" ht="15" x14ac:dyDescent="0.25">
      <c r="A82" s="338" t="s">
        <v>352</v>
      </c>
      <c r="B82" s="338"/>
      <c r="C82" s="338"/>
      <c r="D82" s="338"/>
      <c r="E82" s="338"/>
      <c r="F82" s="354"/>
      <c r="G82" s="353"/>
      <c r="H82" s="338"/>
    </row>
    <row r="83" spans="1:8" ht="15" x14ac:dyDescent="0.25">
      <c r="A83" s="338"/>
      <c r="B83" s="338"/>
      <c r="C83" s="338"/>
      <c r="D83" s="338"/>
      <c r="E83" s="338"/>
      <c r="F83" s="338"/>
      <c r="G83" s="353"/>
      <c r="H83" s="338"/>
    </row>
    <row r="84" spans="1:8" ht="15" x14ac:dyDescent="0.25">
      <c r="A84" s="328" t="s">
        <v>353</v>
      </c>
      <c r="B84" s="328"/>
      <c r="C84" s="328"/>
      <c r="D84" s="328"/>
      <c r="E84" s="328"/>
      <c r="F84" s="328"/>
      <c r="G84" s="351">
        <f>+F85+F86-F87</f>
        <v>0</v>
      </c>
      <c r="H84" s="338"/>
    </row>
    <row r="85" spans="1:8" ht="15" x14ac:dyDescent="0.25">
      <c r="A85" s="338"/>
      <c r="B85" s="338" t="s">
        <v>354</v>
      </c>
      <c r="C85" s="338"/>
      <c r="D85" s="338"/>
      <c r="E85" s="338"/>
      <c r="F85" s="352"/>
      <c r="G85" s="353"/>
      <c r="H85" s="338"/>
    </row>
    <row r="86" spans="1:8" ht="15" x14ac:dyDescent="0.25">
      <c r="A86" s="338"/>
      <c r="B86" s="338" t="s">
        <v>355</v>
      </c>
      <c r="C86" s="338"/>
      <c r="D86" s="338"/>
      <c r="E86" s="338"/>
      <c r="F86" s="352"/>
      <c r="G86" s="353"/>
      <c r="H86" s="338"/>
    </row>
    <row r="87" spans="1:8" ht="15" x14ac:dyDescent="0.25">
      <c r="A87" s="338"/>
      <c r="B87" s="338" t="s">
        <v>356</v>
      </c>
      <c r="C87" s="338"/>
      <c r="D87" s="338"/>
      <c r="E87" s="338"/>
      <c r="F87" s="354">
        <v>0</v>
      </c>
      <c r="G87" s="353"/>
      <c r="H87" s="338"/>
    </row>
    <row r="88" spans="1:8" ht="15" x14ac:dyDescent="0.25">
      <c r="A88" s="338"/>
      <c r="B88" s="338"/>
      <c r="C88" s="338"/>
      <c r="D88" s="338"/>
      <c r="E88" s="338"/>
      <c r="F88" s="338"/>
      <c r="G88" s="353"/>
      <c r="H88" s="338"/>
    </row>
    <row r="89" spans="1:8" ht="15" x14ac:dyDescent="0.25">
      <c r="A89" s="328" t="s">
        <v>357</v>
      </c>
      <c r="B89" s="328"/>
      <c r="C89" s="328"/>
      <c r="D89" s="328"/>
      <c r="E89" s="328"/>
      <c r="F89" s="328"/>
      <c r="G89" s="351">
        <f>SUM(F90:F108)</f>
        <v>0</v>
      </c>
      <c r="H89" s="338"/>
    </row>
    <row r="90" spans="1:8" ht="15" x14ac:dyDescent="0.25">
      <c r="A90" s="338"/>
      <c r="B90" s="338" t="s">
        <v>358</v>
      </c>
      <c r="C90" s="338"/>
      <c r="D90" s="338"/>
      <c r="E90" s="338"/>
      <c r="F90" s="355"/>
      <c r="G90" s="353"/>
      <c r="H90" s="338"/>
    </row>
    <row r="91" spans="1:8" ht="15" x14ac:dyDescent="0.25">
      <c r="A91" s="338"/>
      <c r="B91" s="338" t="s">
        <v>359</v>
      </c>
      <c r="C91" s="338"/>
      <c r="D91" s="338"/>
      <c r="E91" s="338"/>
      <c r="F91" s="355"/>
      <c r="G91" s="353"/>
      <c r="H91" s="338"/>
    </row>
    <row r="92" spans="1:8" ht="15" x14ac:dyDescent="0.25">
      <c r="A92" s="338"/>
      <c r="B92" s="338" t="s">
        <v>360</v>
      </c>
      <c r="C92" s="338"/>
      <c r="D92" s="338"/>
      <c r="E92" s="338"/>
      <c r="F92" s="355"/>
      <c r="G92" s="353"/>
      <c r="H92" s="338"/>
    </row>
    <row r="93" spans="1:8" ht="15" x14ac:dyDescent="0.25">
      <c r="A93" s="338"/>
      <c r="B93" s="338" t="s">
        <v>361</v>
      </c>
      <c r="C93" s="338"/>
      <c r="D93" s="338"/>
      <c r="E93" s="338"/>
      <c r="F93" s="355"/>
      <c r="G93" s="353"/>
      <c r="H93" s="338"/>
    </row>
    <row r="94" spans="1:8" ht="15" x14ac:dyDescent="0.25">
      <c r="A94" s="338"/>
      <c r="B94" s="338" t="s">
        <v>362</v>
      </c>
      <c r="C94" s="338"/>
      <c r="D94" s="338"/>
      <c r="E94" s="338"/>
      <c r="F94" s="355"/>
      <c r="G94" s="353"/>
      <c r="H94" s="338"/>
    </row>
    <row r="95" spans="1:8" ht="15" x14ac:dyDescent="0.25">
      <c r="A95" s="338"/>
      <c r="B95" s="338" t="s">
        <v>363</v>
      </c>
      <c r="C95" s="338"/>
      <c r="D95" s="338"/>
      <c r="E95" s="338"/>
      <c r="F95" s="355"/>
      <c r="G95" s="353"/>
      <c r="H95" s="338"/>
    </row>
    <row r="96" spans="1:8" ht="15" x14ac:dyDescent="0.25">
      <c r="A96" s="338"/>
      <c r="B96" s="338" t="s">
        <v>364</v>
      </c>
      <c r="C96" s="338"/>
      <c r="D96" s="338"/>
      <c r="E96" s="338"/>
      <c r="F96" s="355"/>
      <c r="G96" s="353"/>
      <c r="H96" s="338"/>
    </row>
    <row r="97" spans="1:8" ht="15" x14ac:dyDescent="0.25">
      <c r="A97" s="338"/>
      <c r="B97" s="338" t="s">
        <v>365</v>
      </c>
      <c r="C97" s="338"/>
      <c r="D97" s="338"/>
      <c r="E97" s="338"/>
      <c r="F97" s="355"/>
      <c r="G97" s="353"/>
      <c r="H97" s="338"/>
    </row>
    <row r="98" spans="1:8" ht="15" x14ac:dyDescent="0.25">
      <c r="A98" s="338"/>
      <c r="B98" s="338" t="s">
        <v>366</v>
      </c>
      <c r="C98" s="338"/>
      <c r="D98" s="338"/>
      <c r="E98" s="338"/>
      <c r="F98" s="355"/>
      <c r="G98" s="353"/>
      <c r="H98" s="338"/>
    </row>
    <row r="99" spans="1:8" ht="15" x14ac:dyDescent="0.25">
      <c r="A99" s="338"/>
      <c r="B99" s="338" t="s">
        <v>367</v>
      </c>
      <c r="C99" s="338"/>
      <c r="D99" s="338"/>
      <c r="E99" s="338"/>
      <c r="F99" s="355"/>
      <c r="G99" s="353"/>
      <c r="H99" s="338"/>
    </row>
    <row r="100" spans="1:8" ht="15" x14ac:dyDescent="0.25">
      <c r="A100" s="338"/>
      <c r="B100" s="338" t="s">
        <v>14</v>
      </c>
      <c r="C100" s="338"/>
      <c r="D100" s="338"/>
      <c r="E100" s="338"/>
      <c r="F100" s="355"/>
      <c r="G100" s="353"/>
      <c r="H100" s="338"/>
    </row>
    <row r="101" spans="1:8" ht="15" x14ac:dyDescent="0.25">
      <c r="A101" s="338"/>
      <c r="B101" s="338" t="s">
        <v>368</v>
      </c>
      <c r="C101" s="338"/>
      <c r="D101" s="338"/>
      <c r="E101" s="338"/>
      <c r="F101" s="355"/>
      <c r="G101" s="353"/>
      <c r="H101" s="338"/>
    </row>
    <row r="102" spans="1:8" ht="15" x14ac:dyDescent="0.25">
      <c r="A102" s="338"/>
      <c r="B102" s="338" t="s">
        <v>369</v>
      </c>
      <c r="C102" s="338"/>
      <c r="D102" s="338"/>
      <c r="E102" s="338"/>
      <c r="F102" s="355"/>
      <c r="G102" s="353"/>
      <c r="H102" s="338"/>
    </row>
    <row r="103" spans="1:8" ht="15" x14ac:dyDescent="0.25">
      <c r="A103" s="338"/>
      <c r="B103" s="338" t="s">
        <v>370</v>
      </c>
      <c r="C103" s="338"/>
      <c r="D103" s="338"/>
      <c r="E103" s="338"/>
      <c r="F103" s="355"/>
      <c r="G103" s="353"/>
      <c r="H103" s="338"/>
    </row>
    <row r="104" spans="1:8" ht="15" x14ac:dyDescent="0.25">
      <c r="A104" s="338"/>
      <c r="B104" s="338" t="s">
        <v>371</v>
      </c>
      <c r="C104" s="338"/>
      <c r="D104" s="338"/>
      <c r="E104" s="338"/>
      <c r="F104" s="355"/>
      <c r="G104" s="353"/>
      <c r="H104" s="338"/>
    </row>
    <row r="105" spans="1:8" ht="15" x14ac:dyDescent="0.25">
      <c r="A105" s="338"/>
      <c r="B105" s="338" t="s">
        <v>372</v>
      </c>
      <c r="C105" s="338"/>
      <c r="D105" s="338"/>
      <c r="E105" s="338"/>
      <c r="F105" s="355"/>
      <c r="G105" s="353"/>
      <c r="H105" s="338"/>
    </row>
    <row r="106" spans="1:8" ht="15" x14ac:dyDescent="0.25">
      <c r="A106" s="338"/>
      <c r="B106" s="338" t="s">
        <v>373</v>
      </c>
      <c r="C106" s="338"/>
      <c r="D106" s="338"/>
      <c r="E106" s="338"/>
      <c r="F106" s="355"/>
      <c r="G106" s="353"/>
      <c r="H106" s="338"/>
    </row>
    <row r="107" spans="1:8" ht="15" x14ac:dyDescent="0.25">
      <c r="A107" s="338"/>
      <c r="B107" s="338" t="s">
        <v>374</v>
      </c>
      <c r="C107" s="338"/>
      <c r="D107" s="338"/>
      <c r="E107" s="338"/>
      <c r="F107" s="356"/>
      <c r="G107" s="353"/>
      <c r="H107" s="338"/>
    </row>
    <row r="108" spans="1:8" ht="15" x14ac:dyDescent="0.25">
      <c r="A108" s="338"/>
      <c r="B108" s="357"/>
      <c r="C108" s="338"/>
      <c r="D108" s="338"/>
      <c r="E108" s="338"/>
      <c r="F108" s="358"/>
      <c r="G108" s="353"/>
      <c r="H108" s="338"/>
    </row>
    <row r="109" spans="1:8" ht="15" x14ac:dyDescent="0.25">
      <c r="A109" s="338"/>
      <c r="B109" s="338"/>
      <c r="C109" s="338"/>
      <c r="D109" s="338"/>
      <c r="E109" s="338"/>
      <c r="F109" s="358"/>
      <c r="G109" s="353"/>
      <c r="H109" s="338"/>
    </row>
    <row r="110" spans="1:8" ht="15" x14ac:dyDescent="0.25">
      <c r="A110" s="328" t="s">
        <v>375</v>
      </c>
      <c r="B110" s="328"/>
      <c r="C110" s="328"/>
      <c r="D110" s="328"/>
      <c r="E110" s="328"/>
      <c r="F110" s="328"/>
      <c r="G110" s="351">
        <f>SUM(F111:F112)</f>
        <v>0</v>
      </c>
      <c r="H110" s="338"/>
    </row>
    <row r="111" spans="1:8" ht="15" x14ac:dyDescent="0.25">
      <c r="A111" s="338"/>
      <c r="B111" s="338" t="s">
        <v>376</v>
      </c>
      <c r="C111" s="338"/>
      <c r="D111" s="338"/>
      <c r="E111" s="338"/>
      <c r="F111" s="355"/>
      <c r="G111" s="353"/>
      <c r="H111" s="338"/>
    </row>
    <row r="112" spans="1:8" ht="15" x14ac:dyDescent="0.25">
      <c r="A112" s="338"/>
      <c r="B112" s="338" t="s">
        <v>377</v>
      </c>
      <c r="C112" s="338"/>
      <c r="D112" s="338"/>
      <c r="E112" s="338"/>
      <c r="F112" s="356"/>
      <c r="G112" s="353"/>
      <c r="H112" s="338"/>
    </row>
    <row r="113" spans="1:8" ht="15" x14ac:dyDescent="0.25">
      <c r="A113" s="338"/>
      <c r="B113" s="338"/>
      <c r="C113" s="338"/>
      <c r="D113" s="338"/>
      <c r="E113" s="338"/>
      <c r="F113" s="338"/>
      <c r="G113" s="353"/>
      <c r="H113" s="338"/>
    </row>
    <row r="114" spans="1:8" ht="15" x14ac:dyDescent="0.25">
      <c r="A114" s="338"/>
      <c r="B114" s="338"/>
      <c r="C114" s="338"/>
      <c r="D114" s="338"/>
      <c r="E114" s="338"/>
      <c r="F114" s="338"/>
      <c r="G114" s="353"/>
      <c r="H114" s="338"/>
    </row>
    <row r="115" spans="1:8" ht="15" x14ac:dyDescent="0.25">
      <c r="A115" s="328" t="s">
        <v>378</v>
      </c>
      <c r="B115" s="328"/>
      <c r="C115" s="328"/>
      <c r="D115" s="328"/>
      <c r="E115" s="328"/>
      <c r="F115" s="328"/>
      <c r="G115" s="351">
        <v>0</v>
      </c>
      <c r="H115" s="338"/>
    </row>
    <row r="116" spans="1:8" ht="15" x14ac:dyDescent="0.25">
      <c r="A116" s="338"/>
      <c r="B116" s="338"/>
      <c r="C116" s="338"/>
      <c r="D116" s="338"/>
      <c r="E116" s="338"/>
      <c r="F116" s="338"/>
      <c r="G116" s="338"/>
      <c r="H116" s="338"/>
    </row>
    <row r="117" spans="1:8" ht="15" x14ac:dyDescent="0.25">
      <c r="A117" s="338"/>
      <c r="B117" s="338"/>
      <c r="C117" s="338"/>
      <c r="D117" s="338"/>
      <c r="E117" s="338"/>
      <c r="F117" s="338"/>
      <c r="G117" s="338"/>
      <c r="H117" s="338"/>
    </row>
    <row r="118" spans="1:8" ht="15" x14ac:dyDescent="0.25">
      <c r="A118" s="344" t="s">
        <v>379</v>
      </c>
      <c r="B118" s="359"/>
      <c r="C118" s="359"/>
      <c r="D118" s="359"/>
      <c r="E118" s="359"/>
      <c r="F118" s="359"/>
      <c r="G118" s="360">
        <f>+G80-G84-G89+G110-G115</f>
        <v>0</v>
      </c>
      <c r="H118" s="338"/>
    </row>
    <row r="119" spans="1:8" ht="15" x14ac:dyDescent="0.25">
      <c r="A119" s="338"/>
      <c r="B119" s="338"/>
      <c r="C119" s="338"/>
      <c r="D119" s="338"/>
      <c r="E119" s="338"/>
      <c r="F119" s="338"/>
      <c r="G119" s="353"/>
      <c r="H119" s="361" t="s">
        <v>380</v>
      </c>
    </row>
    <row r="120" spans="1:8" ht="30" x14ac:dyDescent="0.25">
      <c r="A120" s="333" t="s">
        <v>381</v>
      </c>
      <c r="B120" s="333"/>
      <c r="C120" s="333"/>
      <c r="D120" s="333"/>
      <c r="E120" s="333"/>
      <c r="F120" s="333"/>
      <c r="G120" s="362">
        <f>-'AxI Estatico'!E44+'AxI Dinámico'!O28</f>
        <v>0</v>
      </c>
      <c r="H120" s="361" t="s">
        <v>700</v>
      </c>
    </row>
    <row r="121" spans="1:8" ht="15" x14ac:dyDescent="0.25">
      <c r="A121" s="338" t="s">
        <v>861</v>
      </c>
      <c r="B121" s="338"/>
      <c r="C121" s="338"/>
      <c r="D121" s="338"/>
      <c r="E121" s="338"/>
      <c r="F121" s="338"/>
      <c r="G121" s="353"/>
      <c r="H121" s="338"/>
    </row>
    <row r="122" spans="1:8" ht="15" x14ac:dyDescent="0.25">
      <c r="A122" s="338" t="s">
        <v>862</v>
      </c>
      <c r="B122" s="338"/>
      <c r="C122" s="338"/>
      <c r="D122" s="338"/>
      <c r="E122" s="338"/>
      <c r="F122" s="338"/>
      <c r="G122" s="353"/>
      <c r="H122" s="338"/>
    </row>
    <row r="123" spans="1:8" ht="15" x14ac:dyDescent="0.25">
      <c r="A123" s="350" t="s">
        <v>419</v>
      </c>
      <c r="B123" s="350"/>
      <c r="C123" s="350"/>
      <c r="D123" s="350"/>
      <c r="E123" s="350"/>
      <c r="F123" s="350"/>
      <c r="G123" s="363">
        <f>+G118+G120-G121-G122</f>
        <v>0</v>
      </c>
      <c r="H123" s="338"/>
    </row>
    <row r="125" spans="1:8" ht="13.5" thickBot="1" x14ac:dyDescent="0.25">
      <c r="A125" s="364" t="s">
        <v>418</v>
      </c>
      <c r="B125" s="364"/>
      <c r="C125" s="364"/>
      <c r="D125" s="364"/>
      <c r="E125" s="364"/>
      <c r="F125" s="365"/>
      <c r="G125" s="366">
        <f>G123*F125</f>
        <v>0</v>
      </c>
    </row>
  </sheetData>
  <sheetProtection password="CF2F" sheet="1" objects="1" scenarios="1"/>
  <mergeCells count="3">
    <mergeCell ref="M1:N1"/>
    <mergeCell ref="M2:N2"/>
    <mergeCell ref="M3:N3"/>
  </mergeCells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c0c7c50-9ec3-455f-a673-ec6783c4fce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AC632F5E09BF4DB1B5B5D87FD3D6D0" ma:contentTypeVersion="15" ma:contentTypeDescription="Crear nuevo documento." ma:contentTypeScope="" ma:versionID="7f92f5471fc099a1b6a30177da46b7b6">
  <xsd:schema xmlns:xsd="http://www.w3.org/2001/XMLSchema" xmlns:xs="http://www.w3.org/2001/XMLSchema" xmlns:p="http://schemas.microsoft.com/office/2006/metadata/properties" xmlns:ns3="3c0c7c50-9ec3-455f-a673-ec6783c4fced" targetNamespace="http://schemas.microsoft.com/office/2006/metadata/properties" ma:root="true" ma:fieldsID="370428ebb7cb696725984701dd1f4a03" ns3:_="">
    <xsd:import namespace="3c0c7c50-9ec3-455f-a673-ec6783c4fce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0c7c50-9ec3-455f-a673-ec6783c4fc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458AEB-6D1D-42C3-9C7C-90729C89E1E7}">
  <ds:schemaRefs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3c0c7c50-9ec3-455f-a673-ec6783c4fced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402103B-F2D9-4A6D-80AD-123C32CA95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E16F28-7998-4A9C-830F-350EC12F4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0c7c50-9ec3-455f-a673-ec6783c4fc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792d246-d363-40e2-82bc-6f0655128b68}" enabled="1" method="Standard" siteId="{372ee9e0-9ce0-4033-a64a-c07073a91ec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9</vt:i4>
      </vt:variant>
    </vt:vector>
  </HeadingPairs>
  <TitlesOfParts>
    <vt:vector size="29" baseType="lpstr">
      <vt:lpstr>Instrucciones</vt:lpstr>
      <vt:lpstr>1° CAT</vt:lpstr>
      <vt:lpstr>Amortización Mejoras FA</vt:lpstr>
      <vt:lpstr>Amortización Mejoras FE</vt:lpstr>
      <vt:lpstr>Amortización Inmuebles FA</vt:lpstr>
      <vt:lpstr>Amortización Inmuebles FE</vt:lpstr>
      <vt:lpstr>2° CAT FA</vt:lpstr>
      <vt:lpstr>2° CAT FE</vt:lpstr>
      <vt:lpstr>3° CAT (Unipersonal)</vt:lpstr>
      <vt:lpstr> Amortización Otros Bienes</vt:lpstr>
      <vt:lpstr>4° CAT</vt:lpstr>
      <vt:lpstr>F.1359</vt:lpstr>
      <vt:lpstr>Determinación IIGG</vt:lpstr>
      <vt:lpstr>Patrimonio - BBPP</vt:lpstr>
      <vt:lpstr>Determinación BBPP</vt:lpstr>
      <vt:lpstr>Justificación Patrimonial</vt:lpstr>
      <vt:lpstr>AxI Unipersonal</vt:lpstr>
      <vt:lpstr>AxI IPC</vt:lpstr>
      <vt:lpstr>AxI Estatico</vt:lpstr>
      <vt:lpstr>AxI Dinámico</vt:lpstr>
      <vt:lpstr>' Amortización Otros Bienes'!Área_de_impresión</vt:lpstr>
      <vt:lpstr>'Amortización Inmuebles FA'!Área_de_impresión</vt:lpstr>
      <vt:lpstr>'Amortización Inmuebles FE'!Área_de_impresión</vt:lpstr>
      <vt:lpstr>'Amortización Mejoras FA'!Área_de_impresión</vt:lpstr>
      <vt:lpstr>'Amortización Mejoras FE'!Área_de_impresión</vt:lpstr>
      <vt:lpstr>'AxI Dinámico'!Área_de_impresión</vt:lpstr>
      <vt:lpstr>'AxI Estatico'!Área_de_impresión</vt:lpstr>
      <vt:lpstr>'AxI IPC'!Área_de_impresión</vt:lpstr>
      <vt:lpstr>'AxI Unipersonal'!Área_de_impresión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Andrea Aguero</dc:creator>
  <cp:lastModifiedBy>Paula Andrea Ataria</cp:lastModifiedBy>
  <dcterms:created xsi:type="dcterms:W3CDTF">2024-07-12T15:59:26Z</dcterms:created>
  <dcterms:modified xsi:type="dcterms:W3CDTF">2025-04-28T16:52:35Z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0x010100B6AC632F5E09BF4DB1B5B5D87FD3D6D0</vt:lpwstr>
  </property>
</Properties>
</file>